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e\Петанк\Турнир 2022\Итоги\"/>
    </mc:Choice>
  </mc:AlternateContent>
  <bookViews>
    <workbookView xWindow="-120" yWindow="-120" windowWidth="20730" windowHeight="11760" activeTab="5"/>
  </bookViews>
  <sheets>
    <sheet name="Регистрация" sheetId="11" r:id="rId1"/>
    <sheet name="A" sheetId="18" r:id="rId2"/>
    <sheet name="B" sheetId="1" r:id="rId3"/>
    <sheet name="C" sheetId="15" r:id="rId4"/>
    <sheet name="D" sheetId="3" r:id="rId5"/>
    <sheet name="Кубок А" sheetId="9" r:id="rId6"/>
    <sheet name="Кубок В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9" l="1"/>
  <c r="J26" i="9" s="1"/>
  <c r="N18" i="9" s="1"/>
  <c r="F22" i="9"/>
  <c r="B40" i="9" s="1"/>
  <c r="F14" i="9"/>
  <c r="B36" i="9" s="1"/>
  <c r="F38" i="9" s="1"/>
  <c r="J10" i="9"/>
  <c r="F6" i="9"/>
  <c r="H35" i="18"/>
  <c r="F8" i="18"/>
  <c r="I14" i="3"/>
  <c r="I4" i="15"/>
  <c r="G8" i="3"/>
  <c r="H30" i="15"/>
  <c r="F6" i="15"/>
  <c r="C26" i="15"/>
  <c r="H12" i="18"/>
  <c r="I8" i="18"/>
  <c r="H35" i="15"/>
  <c r="J8" i="3"/>
  <c r="J10" i="15"/>
  <c r="C22" i="15"/>
  <c r="F10" i="3"/>
  <c r="K10" i="3"/>
  <c r="H26" i="18"/>
  <c r="C30" i="18"/>
  <c r="H6" i="18"/>
  <c r="G14" i="3"/>
  <c r="H35" i="3"/>
  <c r="K6" i="3"/>
  <c r="H4" i="3"/>
  <c r="H30" i="3"/>
  <c r="H30" i="18"/>
  <c r="I12" i="18"/>
  <c r="F6" i="18"/>
  <c r="C34" i="15"/>
  <c r="C30" i="3"/>
  <c r="H14" i="3"/>
  <c r="H23" i="15"/>
  <c r="I12" i="15"/>
  <c r="H6" i="3"/>
  <c r="G4" i="3"/>
  <c r="C31" i="18"/>
  <c r="C31" i="15"/>
  <c r="C36" i="3"/>
  <c r="H27" i="18"/>
  <c r="C23" i="15"/>
  <c r="J4" i="3"/>
  <c r="F12" i="3"/>
  <c r="G12" i="3"/>
  <c r="C30" i="15"/>
  <c r="H34" i="18"/>
  <c r="H19" i="18"/>
  <c r="J6" i="18"/>
  <c r="H31" i="3"/>
  <c r="I12" i="3"/>
  <c r="H40" i="3"/>
  <c r="H27" i="3"/>
  <c r="C35" i="3"/>
  <c r="C34" i="18"/>
  <c r="H23" i="18"/>
  <c r="I6" i="18"/>
  <c r="H4" i="15"/>
  <c r="G10" i="15"/>
  <c r="H12" i="15"/>
  <c r="H20" i="3"/>
  <c r="J6" i="3"/>
  <c r="H10" i="15"/>
  <c r="C35" i="18"/>
  <c r="F12" i="18"/>
  <c r="H4" i="18"/>
  <c r="H26" i="15"/>
  <c r="I6" i="3"/>
  <c r="H25" i="3"/>
  <c r="C18" i="15"/>
  <c r="H12" i="3"/>
  <c r="G12" i="18"/>
  <c r="C18" i="18"/>
  <c r="J4" i="18"/>
  <c r="J14" i="3"/>
  <c r="F6" i="3"/>
  <c r="H32" i="3"/>
  <c r="H37" i="3"/>
  <c r="F12" i="15"/>
  <c r="G8" i="15"/>
  <c r="C26" i="3"/>
  <c r="H27" i="15"/>
  <c r="G12" i="15"/>
  <c r="G4" i="15"/>
  <c r="C19" i="15"/>
  <c r="C37" i="3"/>
  <c r="J6" i="15"/>
  <c r="J8" i="18"/>
  <c r="H18" i="15"/>
  <c r="C27" i="3"/>
  <c r="H18" i="18"/>
  <c r="C22" i="18"/>
  <c r="G4" i="18"/>
  <c r="H34" i="15"/>
  <c r="C41" i="3"/>
  <c r="C21" i="3"/>
  <c r="F14" i="3"/>
  <c r="K8" i="3"/>
  <c r="H22" i="18"/>
  <c r="C26" i="18"/>
  <c r="I4" i="18"/>
  <c r="I4" i="3"/>
  <c r="H26" i="3"/>
  <c r="H21" i="3"/>
  <c r="I6" i="15"/>
  <c r="H22" i="15"/>
  <c r="K4" i="3"/>
  <c r="C19" i="18"/>
  <c r="G10" i="18"/>
  <c r="C25" i="3"/>
  <c r="J8" i="15"/>
  <c r="I8" i="15"/>
  <c r="F10" i="15"/>
  <c r="G10" i="3"/>
  <c r="F8" i="3"/>
  <c r="C23" i="18"/>
  <c r="F10" i="18"/>
  <c r="H10" i="3"/>
  <c r="J4" i="15"/>
  <c r="H41" i="3"/>
  <c r="F8" i="15"/>
  <c r="C32" i="3"/>
  <c r="H6" i="15"/>
  <c r="C20" i="3"/>
  <c r="C27" i="18"/>
  <c r="J10" i="18"/>
  <c r="J10" i="3"/>
  <c r="C31" i="3"/>
  <c r="H31" i="15"/>
  <c r="H10" i="18"/>
  <c r="K12" i="3"/>
  <c r="C22" i="3"/>
  <c r="G8" i="18"/>
  <c r="C35" i="15"/>
  <c r="I8" i="3"/>
  <c r="H31" i="18"/>
  <c r="C40" i="3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I13" i="18"/>
  <c r="G13" i="3"/>
  <c r="I5" i="3"/>
  <c r="F8" i="1"/>
  <c r="I12" i="1"/>
  <c r="H15" i="3"/>
  <c r="H6" i="1"/>
  <c r="C23" i="1"/>
  <c r="H11" i="18"/>
  <c r="J9" i="3"/>
  <c r="C18" i="1"/>
  <c r="J8" i="1"/>
  <c r="H7" i="18"/>
  <c r="J5" i="15"/>
  <c r="F7" i="3"/>
  <c r="K7" i="3"/>
  <c r="G9" i="15"/>
  <c r="F15" i="3"/>
  <c r="H5" i="3"/>
  <c r="I9" i="18"/>
  <c r="G5" i="3"/>
  <c r="F9" i="3"/>
  <c r="F11" i="15"/>
  <c r="I9" i="3"/>
  <c r="C26" i="1"/>
  <c r="I7" i="3"/>
  <c r="G13" i="15"/>
  <c r="J11" i="3"/>
  <c r="J7" i="15"/>
  <c r="G13" i="18"/>
  <c r="I4" i="1"/>
  <c r="H22" i="1"/>
  <c r="F9" i="15"/>
  <c r="G15" i="3"/>
  <c r="F7" i="15"/>
  <c r="F6" i="1"/>
  <c r="I6" i="1"/>
  <c r="I8" i="1"/>
  <c r="J5" i="18"/>
  <c r="C31" i="1"/>
  <c r="G4" i="1"/>
  <c r="F9" i="18"/>
  <c r="H4" i="1"/>
  <c r="H13" i="15"/>
  <c r="H13" i="3"/>
  <c r="G11" i="3"/>
  <c r="H13" i="18"/>
  <c r="I5" i="15"/>
  <c r="J7" i="3"/>
  <c r="K9" i="3"/>
  <c r="I5" i="18"/>
  <c r="C35" i="1"/>
  <c r="C22" i="1"/>
  <c r="G11" i="18"/>
  <c r="I13" i="3"/>
  <c r="J4" i="1"/>
  <c r="C42" i="3"/>
  <c r="H11" i="15"/>
  <c r="H35" i="1"/>
  <c r="F11" i="3"/>
  <c r="I7" i="18"/>
  <c r="G5" i="18"/>
  <c r="H10" i="1"/>
  <c r="H7" i="3"/>
  <c r="G9" i="18"/>
  <c r="H34" i="1"/>
  <c r="K11" i="3"/>
  <c r="H23" i="1"/>
  <c r="H42" i="3"/>
  <c r="H19" i="1"/>
  <c r="K13" i="3"/>
  <c r="H19" i="15"/>
  <c r="I7" i="15"/>
  <c r="F10" i="1"/>
  <c r="H27" i="1"/>
  <c r="H5" i="18"/>
  <c r="F11" i="18"/>
  <c r="G10" i="1"/>
  <c r="H22" i="3"/>
  <c r="J9" i="15"/>
  <c r="J5" i="3"/>
  <c r="G12" i="1"/>
  <c r="H11" i="3"/>
  <c r="F7" i="18"/>
  <c r="H5" i="15"/>
  <c r="G11" i="15"/>
  <c r="J10" i="1"/>
  <c r="F13" i="3"/>
  <c r="J6" i="1"/>
  <c r="C27" i="15"/>
  <c r="C27" i="1"/>
  <c r="G8" i="1"/>
  <c r="F12" i="1"/>
  <c r="H7" i="15"/>
  <c r="K5" i="3"/>
  <c r="G9" i="3"/>
  <c r="H12" i="1"/>
  <c r="H26" i="1"/>
  <c r="J9" i="18"/>
  <c r="I9" i="15"/>
  <c r="G5" i="15"/>
  <c r="F13" i="15"/>
  <c r="F13" i="18"/>
  <c r="H30" i="1"/>
  <c r="J11" i="15"/>
  <c r="I15" i="3"/>
  <c r="C19" i="1"/>
  <c r="J15" i="3"/>
  <c r="J7" i="18"/>
  <c r="I13" i="15"/>
  <c r="J11" i="18"/>
  <c r="L9" i="18" l="1"/>
  <c r="K8" i="18"/>
  <c r="K4" i="18"/>
  <c r="L5" i="18"/>
  <c r="K12" i="18"/>
  <c r="L13" i="18"/>
  <c r="K10" i="18"/>
  <c r="L11" i="18"/>
  <c r="L7" i="18"/>
  <c r="K6" i="18"/>
  <c r="M9" i="3"/>
  <c r="L8" i="3"/>
  <c r="L12" i="3"/>
  <c r="M13" i="3"/>
  <c r="L13" i="15"/>
  <c r="K12" i="15"/>
  <c r="L6" i="3"/>
  <c r="M7" i="3"/>
  <c r="L7" i="15"/>
  <c r="K6" i="15"/>
  <c r="L4" i="3"/>
  <c r="M5" i="3"/>
  <c r="K4" i="15"/>
  <c r="L5" i="15"/>
  <c r="M15" i="3"/>
  <c r="L14" i="3"/>
  <c r="L11" i="15"/>
  <c r="K10" i="15"/>
  <c r="L9" i="15"/>
  <c r="K8" i="15"/>
  <c r="M11" i="3"/>
  <c r="L10" i="3"/>
  <c r="F6" i="10"/>
  <c r="B36" i="10" s="1"/>
  <c r="F14" i="10"/>
  <c r="J10" i="10" s="1"/>
  <c r="G11" i="1"/>
  <c r="H13" i="1"/>
  <c r="J7" i="1"/>
  <c r="F11" i="1"/>
  <c r="F7" i="1"/>
  <c r="J9" i="1"/>
  <c r="C30" i="1"/>
  <c r="H18" i="1"/>
  <c r="H7" i="1"/>
  <c r="J5" i="1"/>
  <c r="C34" i="1"/>
  <c r="F9" i="1"/>
  <c r="I7" i="1"/>
  <c r="I9" i="1"/>
  <c r="H31" i="1"/>
  <c r="F13" i="1"/>
  <c r="G9" i="1"/>
  <c r="G13" i="1"/>
  <c r="I13" i="1"/>
  <c r="H5" i="1"/>
  <c r="H11" i="1"/>
  <c r="J11" i="1"/>
  <c r="G5" i="1"/>
  <c r="I5" i="1"/>
  <c r="L13" i="1" l="1"/>
  <c r="K12" i="1"/>
  <c r="L9" i="1"/>
  <c r="K8" i="1"/>
  <c r="K10" i="1"/>
  <c r="L11" i="1"/>
  <c r="L7" i="1"/>
  <c r="K6" i="1"/>
  <c r="L5" i="1"/>
  <c r="K4" i="1"/>
  <c r="F30" i="10"/>
  <c r="B40" i="10" s="1"/>
  <c r="F38" i="10" s="1"/>
  <c r="F22" i="10"/>
  <c r="J26" i="10" s="1"/>
  <c r="N18" i="10" s="1"/>
</calcChain>
</file>

<file path=xl/sharedStrings.xml><?xml version="1.0" encoding="utf-8"?>
<sst xmlns="http://schemas.openxmlformats.org/spreadsheetml/2006/main" count="300" uniqueCount="132">
  <si>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</si>
  <si>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</si>
  <si>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</si>
  <si>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</si>
  <si>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</si>
  <si>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</si>
  <si>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</si>
  <si>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</si>
  <si>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</si>
  <si>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</si>
  <si>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</si>
  <si>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D</t>
  </si>
  <si>
    <t>Кубок В</t>
  </si>
  <si>
    <t>3 и 4</t>
  </si>
  <si>
    <t>1 и 2</t>
  </si>
  <si>
    <t>5 и 6</t>
  </si>
  <si>
    <t>За 3-е место</t>
  </si>
  <si>
    <t>Группа С</t>
  </si>
  <si>
    <t>Квазар</t>
  </si>
  <si>
    <t>Авант</t>
  </si>
  <si>
    <t>Аврора</t>
  </si>
  <si>
    <t>ВДВ</t>
  </si>
  <si>
    <t>Ниагара</t>
  </si>
  <si>
    <t>Торонто</t>
  </si>
  <si>
    <t>Титаны</t>
  </si>
  <si>
    <t>Magnifique</t>
  </si>
  <si>
    <t>Бикар</t>
  </si>
  <si>
    <t>Экип Каскет</t>
  </si>
  <si>
    <t>Группа A</t>
  </si>
  <si>
    <t>Группа B</t>
  </si>
  <si>
    <t>Кубок A</t>
  </si>
  <si>
    <t>1A</t>
  </si>
  <si>
    <t>2A</t>
  </si>
  <si>
    <t>2C</t>
  </si>
  <si>
    <t>1D</t>
  </si>
  <si>
    <t>2B</t>
  </si>
  <si>
    <t>1B</t>
  </si>
  <si>
    <t>1C</t>
  </si>
  <si>
    <t>2D</t>
  </si>
  <si>
    <t>3A</t>
  </si>
  <si>
    <t>4C</t>
  </si>
  <si>
    <t>3D</t>
  </si>
  <si>
    <t>4B</t>
  </si>
  <si>
    <t>3B</t>
  </si>
  <si>
    <t>4A</t>
  </si>
  <si>
    <t>3C</t>
  </si>
  <si>
    <t>4D</t>
  </si>
  <si>
    <t>Грация</t>
  </si>
  <si>
    <t>Консультант+</t>
  </si>
  <si>
    <t>ДОГ</t>
  </si>
  <si>
    <t>БИП</t>
  </si>
  <si>
    <t>JAZZZ</t>
  </si>
  <si>
    <t>Buddy</t>
  </si>
  <si>
    <t>КВН</t>
  </si>
  <si>
    <t>Плутоний</t>
  </si>
  <si>
    <t>Чёрная мамба</t>
  </si>
  <si>
    <t>Chapms-Elysees</t>
  </si>
  <si>
    <t>Федотов, Крошилов, Жака</t>
  </si>
  <si>
    <t xml:space="preserve"> </t>
  </si>
  <si>
    <t>Манифик</t>
  </si>
  <si>
    <t>Елисейские поля</t>
  </si>
  <si>
    <t>Африканов</t>
  </si>
  <si>
    <t>Ли</t>
  </si>
  <si>
    <t>Михеенко</t>
  </si>
  <si>
    <t>Трутнев</t>
  </si>
  <si>
    <t>Поляков</t>
  </si>
  <si>
    <t>Петрушко</t>
  </si>
  <si>
    <t>Филатов</t>
  </si>
  <si>
    <t>Банщиков</t>
  </si>
  <si>
    <t>Жилин</t>
  </si>
  <si>
    <t>Корнеевский</t>
  </si>
  <si>
    <t>Шундрин А.</t>
  </si>
  <si>
    <t>Прибышин</t>
  </si>
  <si>
    <t>Санникова</t>
  </si>
  <si>
    <t>Санников</t>
  </si>
  <si>
    <t>Вахрушев</t>
  </si>
  <si>
    <t>Гришков</t>
  </si>
  <si>
    <t>Судник</t>
  </si>
  <si>
    <t>Воронов</t>
  </si>
  <si>
    <t>Рядовиков</t>
  </si>
  <si>
    <t>Трофимов</t>
  </si>
  <si>
    <t>Гаджиев</t>
  </si>
  <si>
    <t>Денисов</t>
  </si>
  <si>
    <t>Дубовицкий</t>
  </si>
  <si>
    <t>Грачанац</t>
  </si>
  <si>
    <t>Тихонов</t>
  </si>
  <si>
    <t>Чашин</t>
  </si>
  <si>
    <t>Осокин</t>
  </si>
  <si>
    <t>Пасечник</t>
  </si>
  <si>
    <t>Янклович</t>
  </si>
  <si>
    <t>Нехаев</t>
  </si>
  <si>
    <t>Алкина</t>
  </si>
  <si>
    <t>Артюхина</t>
  </si>
  <si>
    <t>Курбанова</t>
  </si>
  <si>
    <t>Агапов</t>
  </si>
  <si>
    <t>Лютиков</t>
  </si>
  <si>
    <t>Силаев</t>
  </si>
  <si>
    <t>Энжольрас</t>
  </si>
  <si>
    <t>Дубовицкая</t>
  </si>
  <si>
    <t>Полякова</t>
  </si>
  <si>
    <t>Савченко</t>
  </si>
  <si>
    <t>Березнеговская</t>
  </si>
  <si>
    <t>Бирюкова</t>
  </si>
  <si>
    <t>Кирменская</t>
  </si>
  <si>
    <t>Крошилова</t>
  </si>
  <si>
    <t>Федотов и КЖ</t>
  </si>
  <si>
    <t>Федотов</t>
  </si>
  <si>
    <t>Крошилов</t>
  </si>
  <si>
    <t>Жака</t>
  </si>
  <si>
    <t>Довженко</t>
  </si>
  <si>
    <t>Зубова</t>
  </si>
  <si>
    <t>Кравцов</t>
  </si>
  <si>
    <t>Мурашова</t>
  </si>
  <si>
    <t>ГРАЦИЯ</t>
  </si>
  <si>
    <t>Коппа</t>
  </si>
  <si>
    <t>Хафизова</t>
  </si>
  <si>
    <t>Champs-Elysees</t>
  </si>
  <si>
    <t>Гурина</t>
  </si>
  <si>
    <t>Каргашин</t>
  </si>
  <si>
    <t>Павлова</t>
  </si>
  <si>
    <t>Анухин</t>
  </si>
  <si>
    <t>Багазеев</t>
  </si>
  <si>
    <t>Шундрин М.</t>
  </si>
  <si>
    <t>Окунев</t>
  </si>
  <si>
    <t>Гулинин</t>
  </si>
  <si>
    <t>Догадин</t>
  </si>
  <si>
    <t>Федотовский</t>
  </si>
  <si>
    <t>Дружинин</t>
  </si>
  <si>
    <t>Лукьянова</t>
  </si>
  <si>
    <t>Калинин</t>
  </si>
  <si>
    <t>Карасев</t>
  </si>
  <si>
    <t>Шапкин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</si>
</sst>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7" sqref="C7"/>
    </sheetView>
  </sheetViews>
  <sheetFormatPr defaultRowHeight="15" x14ac:dyDescent="0.25"/>
  <cols>
    <col min="2" max="2" width="25.85546875" customWidth="1"/>
    <col min="3" max="3" width="21.85546875" customWidth="1"/>
    <col min="4" max="4" width="17.85546875" customWidth="1"/>
    <col min="5" max="5" width="18.140625" customWidth="1"/>
    <col min="6" max="6" width="17.5703125" customWidth="1"/>
  </cols>
  <sheetData>
    <row r="1" spans="1:6" ht="15.75" thickBot="1" x14ac:dyDescent="0.3"/>
    <row r="2" spans="1:6" ht="19.5" thickBot="1" x14ac:dyDescent="0.3">
      <c r="A2" s="11">
        <v>1</v>
      </c>
      <c r="B2" s="100" t="s">
        <v>19</v>
      </c>
      <c r="C2" s="98" t="s">
        <v>61</v>
      </c>
      <c r="D2" s="98" t="s">
        <v>62</v>
      </c>
      <c r="E2" s="98" t="s">
        <v>63</v>
      </c>
      <c r="F2" s="98" t="s">
        <v>64</v>
      </c>
    </row>
    <row r="3" spans="1:6" ht="19.5" thickBot="1" x14ac:dyDescent="0.3">
      <c r="A3" s="13">
        <f>A2+1</f>
        <v>2</v>
      </c>
      <c r="B3" s="101" t="s">
        <v>24</v>
      </c>
      <c r="C3" s="99" t="s">
        <v>65</v>
      </c>
      <c r="D3" s="99" t="s">
        <v>66</v>
      </c>
      <c r="E3" s="99"/>
      <c r="F3" s="99" t="s">
        <v>67</v>
      </c>
    </row>
    <row r="4" spans="1:6" ht="19.5" thickBot="1" x14ac:dyDescent="0.3">
      <c r="A4" s="13">
        <f t="shared" ref="A4:A22" si="0">A3+1</f>
        <v>3</v>
      </c>
      <c r="B4" s="101" t="s">
        <v>18</v>
      </c>
      <c r="C4" s="99" t="s">
        <v>68</v>
      </c>
      <c r="D4" s="99" t="s">
        <v>69</v>
      </c>
      <c r="E4" s="99" t="s">
        <v>70</v>
      </c>
      <c r="F4" s="99" t="s">
        <v>71</v>
      </c>
    </row>
    <row r="5" spans="1:6" ht="19.5" thickBot="1" x14ac:dyDescent="0.3">
      <c r="A5" s="13">
        <f t="shared" si="0"/>
        <v>4</v>
      </c>
      <c r="B5" s="101" t="s">
        <v>26</v>
      </c>
      <c r="C5" s="99"/>
      <c r="D5" s="99" t="s">
        <v>72</v>
      </c>
      <c r="E5" s="99" t="s">
        <v>73</v>
      </c>
      <c r="F5" s="99" t="s">
        <v>74</v>
      </c>
    </row>
    <row r="6" spans="1:6" ht="19.5" thickBot="1" x14ac:dyDescent="0.3">
      <c r="A6" s="13">
        <f t="shared" si="0"/>
        <v>5</v>
      </c>
      <c r="B6" s="101" t="s">
        <v>21</v>
      </c>
      <c r="C6" s="99" t="s">
        <v>75</v>
      </c>
      <c r="D6" s="99" t="s">
        <v>76</v>
      </c>
      <c r="E6" s="99"/>
      <c r="F6" s="99" t="s">
        <v>77</v>
      </c>
    </row>
    <row r="7" spans="1:6" ht="19.5" thickBot="1" x14ac:dyDescent="0.3">
      <c r="A7" s="13">
        <f t="shared" si="0"/>
        <v>6</v>
      </c>
      <c r="B7" s="101" t="s">
        <v>50</v>
      </c>
      <c r="C7" s="99" t="s">
        <v>78</v>
      </c>
      <c r="D7" s="99" t="s">
        <v>79</v>
      </c>
      <c r="E7" s="99" t="s">
        <v>80</v>
      </c>
      <c r="F7" s="99"/>
    </row>
    <row r="8" spans="1:6" ht="19.5" thickBot="1" x14ac:dyDescent="0.3">
      <c r="A8" s="13">
        <f t="shared" si="0"/>
        <v>7</v>
      </c>
      <c r="B8" s="101" t="s">
        <v>48</v>
      </c>
      <c r="C8" s="99" t="s">
        <v>81</v>
      </c>
      <c r="D8" s="99" t="s">
        <v>82</v>
      </c>
      <c r="E8" s="99" t="s">
        <v>83</v>
      </c>
      <c r="F8" s="99"/>
    </row>
    <row r="9" spans="1:6" ht="19.5" thickBot="1" x14ac:dyDescent="0.3">
      <c r="A9" s="13">
        <f t="shared" si="0"/>
        <v>8</v>
      </c>
      <c r="B9" s="101" t="s">
        <v>22</v>
      </c>
      <c r="C9" s="99"/>
      <c r="D9" s="99" t="s">
        <v>84</v>
      </c>
      <c r="E9" s="99" t="s">
        <v>85</v>
      </c>
      <c r="F9" s="99" t="s">
        <v>86</v>
      </c>
    </row>
    <row r="10" spans="1:6" ht="19.5" thickBot="1" x14ac:dyDescent="0.3">
      <c r="A10" s="13">
        <f t="shared" si="0"/>
        <v>9</v>
      </c>
      <c r="B10" s="101" t="s">
        <v>53</v>
      </c>
      <c r="C10" s="99" t="s">
        <v>87</v>
      </c>
      <c r="D10" s="99" t="s">
        <v>88</v>
      </c>
      <c r="E10" s="99" t="s">
        <v>89</v>
      </c>
      <c r="F10" s="99" t="s">
        <v>90</v>
      </c>
    </row>
    <row r="11" spans="1:6" ht="19.5" thickBot="1" x14ac:dyDescent="0.3">
      <c r="A11" s="13">
        <f t="shared" si="0"/>
        <v>10</v>
      </c>
      <c r="B11" s="101" t="s">
        <v>55</v>
      </c>
      <c r="C11" s="99" t="s">
        <v>91</v>
      </c>
      <c r="D11" s="99" t="s">
        <v>92</v>
      </c>
      <c r="E11" s="99"/>
      <c r="F11" s="99" t="s">
        <v>93</v>
      </c>
    </row>
    <row r="12" spans="1:6" ht="19.5" thickBot="1" x14ac:dyDescent="0.3">
      <c r="A12" s="13">
        <f t="shared" si="0"/>
        <v>11</v>
      </c>
      <c r="B12" s="101" t="s">
        <v>25</v>
      </c>
      <c r="C12" s="99" t="s">
        <v>94</v>
      </c>
      <c r="D12" s="99" t="s">
        <v>95</v>
      </c>
      <c r="E12" s="99" t="s">
        <v>96</v>
      </c>
      <c r="F12" s="99" t="s">
        <v>97</v>
      </c>
    </row>
    <row r="13" spans="1:6" ht="19.5" thickBot="1" x14ac:dyDescent="0.3">
      <c r="A13" s="13">
        <f t="shared" si="0"/>
        <v>12</v>
      </c>
      <c r="B13" s="101" t="s">
        <v>20</v>
      </c>
      <c r="C13" s="99" t="s">
        <v>98</v>
      </c>
      <c r="D13" s="99" t="s">
        <v>99</v>
      </c>
      <c r="E13" s="99" t="s">
        <v>100</v>
      </c>
      <c r="F13" s="99"/>
    </row>
    <row r="14" spans="1:6" ht="19.5" thickBot="1" x14ac:dyDescent="0.3">
      <c r="A14" s="13">
        <f t="shared" si="0"/>
        <v>13</v>
      </c>
      <c r="B14" s="101" t="s">
        <v>51</v>
      </c>
      <c r="C14" s="99" t="s">
        <v>101</v>
      </c>
      <c r="D14" s="99" t="s">
        <v>102</v>
      </c>
      <c r="E14" s="99" t="s">
        <v>103</v>
      </c>
      <c r="F14" s="99" t="s">
        <v>104</v>
      </c>
    </row>
    <row r="15" spans="1:6" ht="19.5" thickBot="1" x14ac:dyDescent="0.3">
      <c r="A15" s="13">
        <f t="shared" si="0"/>
        <v>14</v>
      </c>
      <c r="B15" s="101" t="s">
        <v>105</v>
      </c>
      <c r="C15" s="99" t="s">
        <v>106</v>
      </c>
      <c r="D15" s="99" t="s">
        <v>107</v>
      </c>
      <c r="E15" s="99" t="s">
        <v>108</v>
      </c>
      <c r="F15" s="99"/>
    </row>
    <row r="16" spans="1:6" ht="19.5" thickBot="1" x14ac:dyDescent="0.3">
      <c r="A16" s="13">
        <f t="shared" si="0"/>
        <v>15</v>
      </c>
      <c r="B16" s="101" t="s">
        <v>23</v>
      </c>
      <c r="C16" s="99" t="s">
        <v>109</v>
      </c>
      <c r="D16" s="99" t="s">
        <v>110</v>
      </c>
      <c r="E16" s="99" t="s">
        <v>111</v>
      </c>
      <c r="F16" s="99" t="s">
        <v>112</v>
      </c>
    </row>
    <row r="17" spans="1:6" ht="19.5" thickBot="1" x14ac:dyDescent="0.3">
      <c r="A17" s="13">
        <f t="shared" si="0"/>
        <v>16</v>
      </c>
      <c r="B17" s="101" t="s">
        <v>113</v>
      </c>
      <c r="C17" s="99" t="s">
        <v>114</v>
      </c>
      <c r="D17" s="99" t="s">
        <v>115</v>
      </c>
      <c r="E17" s="99" t="s">
        <v>66</v>
      </c>
      <c r="F17" s="99"/>
    </row>
    <row r="18" spans="1:6" ht="19.5" thickBot="1" x14ac:dyDescent="0.3">
      <c r="A18" s="13">
        <f t="shared" si="0"/>
        <v>17</v>
      </c>
      <c r="B18" s="101" t="s">
        <v>116</v>
      </c>
      <c r="C18" s="99" t="s">
        <v>117</v>
      </c>
      <c r="D18" s="99" t="s">
        <v>118</v>
      </c>
      <c r="E18" s="99" t="s">
        <v>119</v>
      </c>
      <c r="F18" s="99"/>
    </row>
    <row r="19" spans="1:6" ht="19.5" thickBot="1" x14ac:dyDescent="0.3">
      <c r="A19" s="13">
        <f t="shared" si="0"/>
        <v>18</v>
      </c>
      <c r="B19" s="101" t="s">
        <v>52</v>
      </c>
      <c r="C19" s="99" t="s">
        <v>120</v>
      </c>
      <c r="D19" s="99"/>
      <c r="E19" s="99" t="s">
        <v>121</v>
      </c>
      <c r="F19" s="99" t="s">
        <v>122</v>
      </c>
    </row>
    <row r="20" spans="1:6" ht="19.5" thickBot="1" x14ac:dyDescent="0.3">
      <c r="A20" s="13">
        <f t="shared" si="0"/>
        <v>19</v>
      </c>
      <c r="B20" s="101" t="s">
        <v>49</v>
      </c>
      <c r="C20" s="99" t="s">
        <v>123</v>
      </c>
      <c r="D20" s="99" t="s">
        <v>124</v>
      </c>
      <c r="E20" s="99" t="s">
        <v>125</v>
      </c>
      <c r="F20" s="99"/>
    </row>
    <row r="21" spans="1:6" ht="19.5" thickBot="1" x14ac:dyDescent="0.3">
      <c r="A21" s="13">
        <f t="shared" si="0"/>
        <v>20</v>
      </c>
      <c r="B21" s="101" t="s">
        <v>54</v>
      </c>
      <c r="C21" s="99" t="s">
        <v>126</v>
      </c>
      <c r="D21" s="99" t="s">
        <v>127</v>
      </c>
      <c r="E21" s="99" t="s">
        <v>128</v>
      </c>
      <c r="F21" s="99"/>
    </row>
    <row r="22" spans="1:6" ht="19.5" thickBot="1" x14ac:dyDescent="0.3">
      <c r="A22" s="13">
        <f t="shared" si="0"/>
        <v>21</v>
      </c>
      <c r="B22" s="101" t="s">
        <v>27</v>
      </c>
      <c r="C22" s="99" t="s">
        <v>129</v>
      </c>
      <c r="D22" s="99" t="s">
        <v>130</v>
      </c>
      <c r="E22" s="99"/>
      <c r="F22" s="99" t="s">
        <v>131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10" sqref="L10"/>
    </sheetView>
  </sheetViews>
  <sheetFormatPr defaultRowHeight="15" x14ac:dyDescent="0.25"/>
  <cols>
    <col min="1" max="1" width="4" style="59" customWidth="1"/>
    <col min="2" max="12" width="10.28515625" style="14" customWidth="1"/>
    <col min="13" max="13" width="10.28515625" style="51" customWidth="1"/>
    <col min="14" max="15" width="10.28515625" style="14" customWidth="1"/>
    <col min="16" max="16384" width="9.140625" style="14"/>
  </cols>
  <sheetData>
    <row r="1" spans="2:13" ht="45" x14ac:dyDescent="0.25">
      <c r="B1" s="78" t="s">
        <v>28</v>
      </c>
      <c r="C1" s="78"/>
      <c r="D1" s="78"/>
      <c r="E1" s="78"/>
      <c r="F1" s="78"/>
      <c r="G1" s="78"/>
      <c r="H1" s="78"/>
      <c r="I1" s="78"/>
      <c r="J1" s="78"/>
      <c r="K1" s="78"/>
      <c r="M1" s="14"/>
    </row>
    <row r="2" spans="2:13" ht="15.75" thickBot="1" x14ac:dyDescent="0.3">
      <c r="M2" s="14"/>
    </row>
    <row r="3" spans="2:13" ht="15.75" thickBot="1" x14ac:dyDescent="0.3">
      <c r="B3" s="58"/>
      <c r="C3" s="79" t="s">
        <v>0</v>
      </c>
      <c r="D3" s="80"/>
      <c r="E3" s="81"/>
      <c r="F3" s="15">
        <v>1</v>
      </c>
      <c r="G3" s="15">
        <v>2</v>
      </c>
      <c r="H3" s="15">
        <v>3</v>
      </c>
      <c r="I3" s="16">
        <v>4</v>
      </c>
      <c r="J3" s="16">
        <v>5</v>
      </c>
      <c r="K3" s="58" t="s">
        <v>1</v>
      </c>
      <c r="L3" s="15" t="s">
        <v>2</v>
      </c>
      <c r="M3" s="35" t="s">
        <v>3</v>
      </c>
    </row>
    <row r="4" spans="2:13" ht="21" customHeight="1" x14ac:dyDescent="0.25">
      <c r="B4" s="82">
        <v>1</v>
      </c>
      <c r="C4" s="83" t="s">
        <v>18</v>
      </c>
      <c r="D4" s="84"/>
      <c r="E4" s="85"/>
      <c r="F4" s="23" t="s">
        <v>4</v>
      </c>
      <c r="G4" s="20" t="str">
        <f ca="1">INDIRECT(ADDRESS(23,6))&amp;":"&amp;INDIRECT(ADDRESS(23,7))</f>
        <v>13:1</v>
      </c>
      <c r="H4" s="20" t="str">
        <f ca="1">INDIRECT(ADDRESS(26,7))&amp;":"&amp;INDIRECT(ADDRESS(26,6))</f>
        <v>13:4</v>
      </c>
      <c r="I4" s="20" t="str">
        <f ca="1">INDIRECT(ADDRESS(30,6))&amp;":"&amp;INDIRECT(ADDRESS(30,7))</f>
        <v>13:5</v>
      </c>
      <c r="J4" s="34" t="str">
        <f ca="1">INDIRECT(ADDRESS(35,7))&amp;":"&amp;INDIRECT(ADDRESS(35,6))</f>
        <v>7:13</v>
      </c>
      <c r="K4" s="86">
        <f ca="1">IF(COUNT(F5:J5)=0,"",COUNTIF(F5:J5,"&gt;0")+0.5*COUNTIF(F5:J5,0))</f>
        <v>3</v>
      </c>
      <c r="L4" s="37">
        <v>2</v>
      </c>
      <c r="M4" s="77">
        <v>1</v>
      </c>
    </row>
    <row r="5" spans="2:13" ht="21" customHeight="1" x14ac:dyDescent="0.25">
      <c r="B5" s="65"/>
      <c r="C5" s="66"/>
      <c r="D5" s="67"/>
      <c r="E5" s="68"/>
      <c r="F5" s="27" t="s">
        <v>4</v>
      </c>
      <c r="G5" s="30">
        <f ca="1">IF(LEN(INDIRECT(ADDRESS(ROW()-1, COLUMN())))=1,"",INDIRECT(ADDRESS(23,6))-INDIRECT(ADDRESS(23,7)))</f>
        <v>12</v>
      </c>
      <c r="H5" s="30">
        <f ca="1">IF(LEN(INDIRECT(ADDRESS(ROW()-1, COLUMN())))=1,"",INDIRECT(ADDRESS(26,7))-INDIRECT(ADDRESS(26,6)))</f>
        <v>9</v>
      </c>
      <c r="I5" s="30">
        <f ca="1">IF(LEN(INDIRECT(ADDRESS(ROW()-1, COLUMN())))=1,"",INDIRECT(ADDRESS(30,6))-INDIRECT(ADDRESS(30,7)))</f>
        <v>8</v>
      </c>
      <c r="J5" s="31">
        <f ca="1">IF(LEN(INDIRECT(ADDRESS(ROW()-1, COLUMN())))=1,"",INDIRECT(ADDRESS(35,7))-INDIRECT(ADDRESS(35,6)))</f>
        <v>-6</v>
      </c>
      <c r="K5" s="69"/>
      <c r="L5" s="30">
        <f ca="1">IF(COUNT(F5:J5)=0,"",SUM(F5:J5))</f>
        <v>23</v>
      </c>
      <c r="M5" s="70"/>
    </row>
    <row r="6" spans="2:13" ht="21" customHeight="1" x14ac:dyDescent="0.25">
      <c r="B6" s="64">
        <v>2</v>
      </c>
      <c r="C6" s="66" t="s">
        <v>27</v>
      </c>
      <c r="D6" s="67"/>
      <c r="E6" s="68"/>
      <c r="F6" s="25" t="str">
        <f ca="1">INDIRECT(ADDRESS(23,7))&amp;":"&amp;INDIRECT(ADDRESS(23,6))</f>
        <v>1:13</v>
      </c>
      <c r="G6" s="22" t="s">
        <v>4</v>
      </c>
      <c r="H6" s="21" t="str">
        <f ca="1">INDIRECT(ADDRESS(31,6))&amp;":"&amp;INDIRECT(ADDRESS(31,7))</f>
        <v>2:13</v>
      </c>
      <c r="I6" s="21" t="str">
        <f ca="1">INDIRECT(ADDRESS(34,7))&amp;":"&amp;INDIRECT(ADDRESS(34,6))</f>
        <v>11:12</v>
      </c>
      <c r="J6" s="24" t="str">
        <f ca="1">INDIRECT(ADDRESS(18,6))&amp;":"&amp;INDIRECT(ADDRESS(18,7))</f>
        <v>5:10</v>
      </c>
      <c r="K6" s="69">
        <f ca="1">IF(COUNT(F7:J7)=0,"",COUNTIF(F7:J7,"&gt;0")+0.5*COUNTIF(F7:J7,0))</f>
        <v>0</v>
      </c>
      <c r="L6" s="30"/>
      <c r="M6" s="70">
        <v>5</v>
      </c>
    </row>
    <row r="7" spans="2:13" ht="21" customHeight="1" x14ac:dyDescent="0.25">
      <c r="B7" s="65"/>
      <c r="C7" s="66"/>
      <c r="D7" s="67"/>
      <c r="E7" s="68"/>
      <c r="F7" s="36">
        <f ca="1">IF(LEN(INDIRECT(ADDRESS(ROW()-1, COLUMN())))=1,"",INDIRECT(ADDRESS(23,7))-INDIRECT(ADDRESS(23,6)))</f>
        <v>-12</v>
      </c>
      <c r="G7" s="28" t="s">
        <v>4</v>
      </c>
      <c r="H7" s="30">
        <f ca="1">IF(LEN(INDIRECT(ADDRESS(ROW()-1, COLUMN())))=1,"",INDIRECT(ADDRESS(31,6))-INDIRECT(ADDRESS(31,7)))</f>
        <v>-11</v>
      </c>
      <c r="I7" s="30">
        <f ca="1">IF(LEN(INDIRECT(ADDRESS(ROW()-1, COLUMN())))=1,"",INDIRECT(ADDRESS(34,7))-INDIRECT(ADDRESS(34,6)))</f>
        <v>-1</v>
      </c>
      <c r="J7" s="31">
        <f ca="1">IF(LEN(INDIRECT(ADDRESS(ROW()-1, COLUMN())))=1,"",INDIRECT(ADDRESS(18,6))-INDIRECT(ADDRESS(18,7)))</f>
        <v>-5</v>
      </c>
      <c r="K7" s="69"/>
      <c r="L7" s="30">
        <f ca="1">IF(COUNT(F7:J7)=0,"",SUM(F7:J7))</f>
        <v>-29</v>
      </c>
      <c r="M7" s="70"/>
    </row>
    <row r="8" spans="2:13" ht="21" customHeight="1" x14ac:dyDescent="0.25">
      <c r="B8" s="64">
        <v>3</v>
      </c>
      <c r="C8" s="66" t="s">
        <v>25</v>
      </c>
      <c r="D8" s="67"/>
      <c r="E8" s="68"/>
      <c r="F8" s="25" t="str">
        <f ca="1">INDIRECT(ADDRESS(26,6))&amp;":"&amp;INDIRECT(ADDRESS(26,7))</f>
        <v>4:13</v>
      </c>
      <c r="G8" s="21" t="str">
        <f ca="1">INDIRECT(ADDRESS(31,7))&amp;":"&amp;INDIRECT(ADDRESS(31,6))</f>
        <v>13:2</v>
      </c>
      <c r="H8" s="22" t="s">
        <v>4</v>
      </c>
      <c r="I8" s="21" t="str">
        <f ca="1">INDIRECT(ADDRESS(19,6))&amp;":"&amp;INDIRECT(ADDRESS(19,7))</f>
        <v>8:9</v>
      </c>
      <c r="J8" s="24" t="str">
        <f ca="1">INDIRECT(ADDRESS(22,7))&amp;":"&amp;INDIRECT(ADDRESS(22,6))</f>
        <v>7:13</v>
      </c>
      <c r="K8" s="69">
        <f ca="1">IF(COUNT(F9:J9)=0,"",COUNTIF(F9:J9,"&gt;0")+0.5*COUNTIF(F9:J9,0))</f>
        <v>1</v>
      </c>
      <c r="L8" s="30"/>
      <c r="M8" s="70">
        <v>4</v>
      </c>
    </row>
    <row r="9" spans="2:13" ht="21" customHeight="1" x14ac:dyDescent="0.25">
      <c r="B9" s="65"/>
      <c r="C9" s="66"/>
      <c r="D9" s="67"/>
      <c r="E9" s="68"/>
      <c r="F9" s="36">
        <f ca="1">IF(LEN(INDIRECT(ADDRESS(ROW()-1, COLUMN())))=1,"",INDIRECT(ADDRESS(26,6))-INDIRECT(ADDRESS(26,7)))</f>
        <v>-9</v>
      </c>
      <c r="G9" s="30">
        <f ca="1">IF(LEN(INDIRECT(ADDRESS(ROW()-1, COLUMN())))=1,"",INDIRECT(ADDRESS(31,7))-INDIRECT(ADDRESS(31,6)))</f>
        <v>11</v>
      </c>
      <c r="H9" s="28" t="s">
        <v>4</v>
      </c>
      <c r="I9" s="30">
        <f ca="1">IF(LEN(INDIRECT(ADDRESS(ROW()-1, COLUMN())))=1,"",INDIRECT(ADDRESS(19,6))-INDIRECT(ADDRESS(19,7)))</f>
        <v>-1</v>
      </c>
      <c r="J9" s="31">
        <f ca="1">IF(LEN(INDIRECT(ADDRESS(ROW()-1, COLUMN())))=1,"",INDIRECT(ADDRESS(22,7))-INDIRECT(ADDRESS(22,6)))</f>
        <v>-6</v>
      </c>
      <c r="K9" s="69"/>
      <c r="L9" s="30">
        <f ca="1">IF(COUNT(F9:J9)=0,"",SUM(F9:J9))</f>
        <v>-5</v>
      </c>
      <c r="M9" s="70"/>
    </row>
    <row r="10" spans="2:13" ht="21" customHeight="1" x14ac:dyDescent="0.25">
      <c r="B10" s="64">
        <v>4</v>
      </c>
      <c r="C10" s="66" t="s">
        <v>26</v>
      </c>
      <c r="D10" s="67"/>
      <c r="E10" s="68"/>
      <c r="F10" s="25" t="str">
        <f ca="1">INDIRECT(ADDRESS(30,7))&amp;":"&amp;INDIRECT(ADDRESS(30,6))</f>
        <v>5:13</v>
      </c>
      <c r="G10" s="21" t="str">
        <f ca="1">INDIRECT(ADDRESS(34,6))&amp;":"&amp;INDIRECT(ADDRESS(34,7))</f>
        <v>12:11</v>
      </c>
      <c r="H10" s="21" t="str">
        <f ca="1">INDIRECT(ADDRESS(19,7))&amp;":"&amp;INDIRECT(ADDRESS(19,6))</f>
        <v>9:8</v>
      </c>
      <c r="I10" s="22" t="s">
        <v>4</v>
      </c>
      <c r="J10" s="24" t="str">
        <f ca="1">INDIRECT(ADDRESS(27,6))&amp;":"&amp;INDIRECT(ADDRESS(27,7))</f>
        <v>10:5</v>
      </c>
      <c r="K10" s="69">
        <f ca="1">IF(COUNT(F11:J11)=0,"",COUNTIF(F11:J11,"&gt;0")+0.5*COUNTIF(F11:J11,0))</f>
        <v>3</v>
      </c>
      <c r="L10" s="30">
        <v>-3</v>
      </c>
      <c r="M10" s="70">
        <v>3</v>
      </c>
    </row>
    <row r="11" spans="2:13" ht="21" customHeight="1" x14ac:dyDescent="0.25">
      <c r="B11" s="65"/>
      <c r="C11" s="66"/>
      <c r="D11" s="67"/>
      <c r="E11" s="68"/>
      <c r="F11" s="36">
        <f ca="1">IF(LEN(INDIRECT(ADDRESS(ROW()-1, COLUMN())))=1,"",INDIRECT(ADDRESS(30,7))-INDIRECT(ADDRESS(30,6)))</f>
        <v>-8</v>
      </c>
      <c r="G11" s="30">
        <f ca="1">IF(LEN(INDIRECT(ADDRESS(ROW()-1, COLUMN())))=1,"",INDIRECT(ADDRESS(34,6))-INDIRECT(ADDRESS(34,7)))</f>
        <v>1</v>
      </c>
      <c r="H11" s="30">
        <f ca="1">IF(LEN(INDIRECT(ADDRESS(ROW()-1, COLUMN())))=1,"",INDIRECT(ADDRESS(19,7))-INDIRECT(ADDRESS(19,6)))</f>
        <v>1</v>
      </c>
      <c r="I11" s="28" t="s">
        <v>4</v>
      </c>
      <c r="J11" s="31">
        <f ca="1">IF(LEN(INDIRECT(ADDRESS(ROW()-1, COLUMN())))=1,"",INDIRECT(ADDRESS(27,6))-INDIRECT(ADDRESS(27,7)))</f>
        <v>5</v>
      </c>
      <c r="K11" s="69"/>
      <c r="L11" s="30">
        <f ca="1">IF(COUNT(F11:J11)=0,"",SUM(F11:J11))</f>
        <v>-1</v>
      </c>
      <c r="M11" s="70"/>
    </row>
    <row r="12" spans="2:13" ht="21" customHeight="1" x14ac:dyDescent="0.25">
      <c r="B12" s="64">
        <v>5</v>
      </c>
      <c r="C12" s="66" t="s">
        <v>47</v>
      </c>
      <c r="D12" s="67"/>
      <c r="E12" s="68"/>
      <c r="F12" s="25" t="str">
        <f ca="1">INDIRECT(ADDRESS(35,6))&amp;":"&amp;INDIRECT(ADDRESS(35,7))</f>
        <v>13:7</v>
      </c>
      <c r="G12" s="21" t="str">
        <f ca="1">INDIRECT(ADDRESS(18,7))&amp;":"&amp;INDIRECT(ADDRESS(18,6))</f>
        <v>10:5</v>
      </c>
      <c r="H12" s="21" t="str">
        <f ca="1">INDIRECT(ADDRESS(22,6))&amp;":"&amp;INDIRECT(ADDRESS(22,7))</f>
        <v>13:7</v>
      </c>
      <c r="I12" s="21" t="str">
        <f ca="1">INDIRECT(ADDRESS(27,7))&amp;":"&amp;INDIRECT(ADDRESS(27,6))</f>
        <v>5:10</v>
      </c>
      <c r="J12" s="26" t="s">
        <v>4</v>
      </c>
      <c r="K12" s="69">
        <f ca="1">IF(COUNT(F13:J13)=0,"",COUNTIF(F13:J13,"&gt;0")+0.5*COUNTIF(F13:J13,0))</f>
        <v>3</v>
      </c>
      <c r="L12" s="30">
        <v>1</v>
      </c>
      <c r="M12" s="70">
        <v>2</v>
      </c>
    </row>
    <row r="13" spans="2:13" ht="21.75" customHeight="1" thickBot="1" x14ac:dyDescent="0.3">
      <c r="B13" s="71"/>
      <c r="C13" s="72"/>
      <c r="D13" s="73"/>
      <c r="E13" s="74"/>
      <c r="F13" s="33">
        <f ca="1">IF(LEN(INDIRECT(ADDRESS(ROW()-1, COLUMN())))=1,"",INDIRECT(ADDRESS(35,6))-INDIRECT(ADDRESS(35,7)))</f>
        <v>6</v>
      </c>
      <c r="G13" s="32">
        <f ca="1">IF(LEN(INDIRECT(ADDRESS(ROW()-1, COLUMN())))=1,"",INDIRECT(ADDRESS(18,7))-INDIRECT(ADDRESS(18,6)))</f>
        <v>5</v>
      </c>
      <c r="H13" s="32">
        <f ca="1">IF(LEN(INDIRECT(ADDRESS(ROW()-1, COLUMN())))=1,"",INDIRECT(ADDRESS(22,6))-INDIRECT(ADDRESS(22,7)))</f>
        <v>6</v>
      </c>
      <c r="I13" s="32">
        <f ca="1">IF(LEN(INDIRECT(ADDRESS(ROW()-1, COLUMN())))=1,"",INDIRECT(ADDRESS(27,7))-INDIRECT(ADDRESS(27,6)))</f>
        <v>-5</v>
      </c>
      <c r="J13" s="29" t="s">
        <v>4</v>
      </c>
      <c r="K13" s="75"/>
      <c r="L13" s="32">
        <f ca="1">IF(COUNT(F13:J13)=0,"",SUM(F13:J13))</f>
        <v>12</v>
      </c>
      <c r="M13" s="76"/>
    </row>
    <row r="14" spans="2:13" x14ac:dyDescent="0.25">
      <c r="M14" s="14"/>
    </row>
    <row r="15" spans="2:13" x14ac:dyDescent="0.25">
      <c r="M15" s="14"/>
    </row>
    <row r="16" spans="2:13" x14ac:dyDescent="0.25">
      <c r="M16" s="14"/>
    </row>
    <row r="17" spans="2:13" ht="21.75" thickBot="1" x14ac:dyDescent="0.3">
      <c r="B17" s="60" t="s">
        <v>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2:13" ht="21.75" thickBot="1" x14ac:dyDescent="0.3">
      <c r="B18" s="19">
        <v>2</v>
      </c>
      <c r="C18" s="61" t="str">
        <f ca="1">IF(ISBLANK(INDIRECT(ADDRESS(B18*2+2,3))),"",INDIRECT(ADDRESS(B18*2+2,3)))</f>
        <v>Экип Каскет</v>
      </c>
      <c r="D18" s="61"/>
      <c r="E18" s="62"/>
      <c r="F18" s="39">
        <v>5</v>
      </c>
      <c r="G18" s="40">
        <v>10</v>
      </c>
      <c r="H18" s="63" t="str">
        <f ca="1">IF(ISBLANK(INDIRECT(ADDRESS(K18*2+2,3))),"",INDIRECT(ADDRESS(K18*2+2,3)))</f>
        <v>Грация</v>
      </c>
      <c r="I18" s="61"/>
      <c r="J18" s="61"/>
      <c r="K18" s="19">
        <v>5</v>
      </c>
      <c r="L18" s="48" t="s">
        <v>6</v>
      </c>
      <c r="M18" s="57">
        <v>1</v>
      </c>
    </row>
    <row r="19" spans="2:13" ht="21.75" thickBot="1" x14ac:dyDescent="0.3">
      <c r="B19" s="19">
        <v>3</v>
      </c>
      <c r="C19" s="61" t="str">
        <f ca="1">IF(ISBLANK(INDIRECT(ADDRESS(B19*2+2,3))),"",INDIRECT(ADDRESS(B19*2+2,3)))</f>
        <v>Magnifique</v>
      </c>
      <c r="D19" s="61"/>
      <c r="E19" s="62"/>
      <c r="F19" s="39">
        <v>8</v>
      </c>
      <c r="G19" s="40">
        <v>9</v>
      </c>
      <c r="H19" s="63" t="str">
        <f ca="1">IF(ISBLANK(INDIRECT(ADDRESS(K19*2+2,3))),"",INDIRECT(ADDRESS(K19*2+2,3)))</f>
        <v>Бикар</v>
      </c>
      <c r="I19" s="61"/>
      <c r="J19" s="61"/>
      <c r="K19" s="19">
        <v>4</v>
      </c>
      <c r="L19" s="48" t="s">
        <v>6</v>
      </c>
      <c r="M19" s="57">
        <v>2</v>
      </c>
    </row>
    <row r="20" spans="2:13" ht="21" x14ac:dyDescent="0.35">
      <c r="M20" s="2"/>
    </row>
    <row r="21" spans="2:13" ht="21.75" thickBot="1" x14ac:dyDescent="0.4">
      <c r="B21" s="60" t="s">
        <v>7</v>
      </c>
      <c r="C21" s="60"/>
      <c r="D21" s="60"/>
      <c r="E21" s="60"/>
      <c r="F21" s="60"/>
      <c r="G21" s="60"/>
      <c r="H21" s="60"/>
      <c r="I21" s="60"/>
      <c r="J21" s="60"/>
      <c r="K21" s="60"/>
      <c r="M21" s="2"/>
    </row>
    <row r="22" spans="2:13" ht="21.75" thickBot="1" x14ac:dyDescent="0.3">
      <c r="B22" s="19">
        <v>5</v>
      </c>
      <c r="C22" s="61" t="str">
        <f ca="1">IF(ISBLANK(INDIRECT(ADDRESS(B22*2+2,3))),"",INDIRECT(ADDRESS(B22*2+2,3)))</f>
        <v>Грация</v>
      </c>
      <c r="D22" s="61"/>
      <c r="E22" s="62"/>
      <c r="F22" s="39">
        <v>13</v>
      </c>
      <c r="G22" s="40">
        <v>7</v>
      </c>
      <c r="H22" s="63" t="str">
        <f ca="1">IF(ISBLANK(INDIRECT(ADDRESS(K22*2+2,3))),"",INDIRECT(ADDRESS(K22*2+2,3)))</f>
        <v>Magnifique</v>
      </c>
      <c r="I22" s="61"/>
      <c r="J22" s="61"/>
      <c r="K22" s="19">
        <v>3</v>
      </c>
      <c r="L22" s="48" t="s">
        <v>6</v>
      </c>
      <c r="M22" s="57">
        <v>5</v>
      </c>
    </row>
    <row r="23" spans="2:13" ht="21.75" thickBot="1" x14ac:dyDescent="0.3">
      <c r="B23" s="19">
        <v>1</v>
      </c>
      <c r="C23" s="61" t="str">
        <f ca="1">IF(ISBLANK(INDIRECT(ADDRESS(B23*2+2,3))),"",INDIRECT(ADDRESS(B23*2+2,3)))</f>
        <v>Квазар</v>
      </c>
      <c r="D23" s="61"/>
      <c r="E23" s="62"/>
      <c r="F23" s="39">
        <v>13</v>
      </c>
      <c r="G23" s="40">
        <v>1</v>
      </c>
      <c r="H23" s="63" t="str">
        <f ca="1">IF(ISBLANK(INDIRECT(ADDRESS(K23*2+2,3))),"",INDIRECT(ADDRESS(K23*2+2,3)))</f>
        <v>Экип Каскет</v>
      </c>
      <c r="I23" s="61"/>
      <c r="J23" s="61"/>
      <c r="K23" s="19">
        <v>2</v>
      </c>
      <c r="L23" s="48" t="s">
        <v>6</v>
      </c>
      <c r="M23" s="57">
        <v>6</v>
      </c>
    </row>
    <row r="24" spans="2:13" ht="21" x14ac:dyDescent="0.35">
      <c r="M24" s="2"/>
    </row>
    <row r="25" spans="2:13" ht="21.75" thickBot="1" x14ac:dyDescent="0.4">
      <c r="B25" s="60" t="s">
        <v>8</v>
      </c>
      <c r="C25" s="60"/>
      <c r="D25" s="60"/>
      <c r="E25" s="60"/>
      <c r="F25" s="60"/>
      <c r="G25" s="60"/>
      <c r="H25" s="60"/>
      <c r="I25" s="60"/>
      <c r="J25" s="60"/>
      <c r="K25" s="60"/>
      <c r="M25" s="2"/>
    </row>
    <row r="26" spans="2:13" ht="21.75" thickBot="1" x14ac:dyDescent="0.3">
      <c r="B26" s="19">
        <v>3</v>
      </c>
      <c r="C26" s="61" t="str">
        <f ca="1">IF(ISBLANK(INDIRECT(ADDRESS(B26*2+2,3))),"",INDIRECT(ADDRESS(B26*2+2,3)))</f>
        <v>Magnifique</v>
      </c>
      <c r="D26" s="61"/>
      <c r="E26" s="62"/>
      <c r="F26" s="39">
        <v>4</v>
      </c>
      <c r="G26" s="40">
        <v>13</v>
      </c>
      <c r="H26" s="63" t="str">
        <f ca="1">IF(ISBLANK(INDIRECT(ADDRESS(K26*2+2,3))),"",INDIRECT(ADDRESS(K26*2+2,3)))</f>
        <v>Квазар</v>
      </c>
      <c r="I26" s="61"/>
      <c r="J26" s="61"/>
      <c r="K26" s="19">
        <v>1</v>
      </c>
      <c r="L26" s="48" t="s">
        <v>6</v>
      </c>
      <c r="M26" s="57">
        <v>8</v>
      </c>
    </row>
    <row r="27" spans="2:13" ht="21.75" thickBot="1" x14ac:dyDescent="0.3">
      <c r="B27" s="19">
        <v>4</v>
      </c>
      <c r="C27" s="61" t="str">
        <f ca="1">IF(ISBLANK(INDIRECT(ADDRESS(B27*2+2,3))),"",INDIRECT(ADDRESS(B27*2+2,3)))</f>
        <v>Бикар</v>
      </c>
      <c r="D27" s="61"/>
      <c r="E27" s="62"/>
      <c r="F27" s="39">
        <v>10</v>
      </c>
      <c r="G27" s="40">
        <v>5</v>
      </c>
      <c r="H27" s="63" t="str">
        <f ca="1">IF(ISBLANK(INDIRECT(ADDRESS(K27*2+2,3))),"",INDIRECT(ADDRESS(K27*2+2,3)))</f>
        <v>Грация</v>
      </c>
      <c r="I27" s="61"/>
      <c r="J27" s="61"/>
      <c r="K27" s="19">
        <v>5</v>
      </c>
      <c r="L27" s="48" t="s">
        <v>6</v>
      </c>
      <c r="M27" s="57">
        <v>9</v>
      </c>
    </row>
    <row r="28" spans="2:13" ht="21" x14ac:dyDescent="0.35">
      <c r="M28" s="2"/>
    </row>
    <row r="29" spans="2:13" ht="21.75" thickBot="1" x14ac:dyDescent="0.4">
      <c r="B29" s="60" t="s">
        <v>9</v>
      </c>
      <c r="C29" s="60"/>
      <c r="D29" s="60"/>
      <c r="E29" s="60"/>
      <c r="F29" s="60"/>
      <c r="G29" s="60"/>
      <c r="H29" s="60"/>
      <c r="I29" s="60"/>
      <c r="J29" s="60"/>
      <c r="K29" s="60"/>
      <c r="M29" s="2"/>
    </row>
    <row r="30" spans="2:13" ht="21.75" thickBot="1" x14ac:dyDescent="0.3">
      <c r="B30" s="19">
        <v>1</v>
      </c>
      <c r="C30" s="61" t="str">
        <f ca="1">IF(ISBLANK(INDIRECT(ADDRESS(B30*2+2,3))),"",INDIRECT(ADDRESS(B30*2+2,3)))</f>
        <v>Квазар</v>
      </c>
      <c r="D30" s="61"/>
      <c r="E30" s="62"/>
      <c r="F30" s="39">
        <v>13</v>
      </c>
      <c r="G30" s="40">
        <v>5</v>
      </c>
      <c r="H30" s="63" t="str">
        <f ca="1">IF(ISBLANK(INDIRECT(ADDRESS(K30*2+2,3))),"",INDIRECT(ADDRESS(K30*2+2,3)))</f>
        <v>Бикар</v>
      </c>
      <c r="I30" s="61"/>
      <c r="J30" s="61"/>
      <c r="K30" s="19">
        <v>4</v>
      </c>
      <c r="L30" s="48" t="s">
        <v>6</v>
      </c>
      <c r="M30" s="57">
        <v>3</v>
      </c>
    </row>
    <row r="31" spans="2:13" ht="21.75" thickBot="1" x14ac:dyDescent="0.3">
      <c r="B31" s="19">
        <v>2</v>
      </c>
      <c r="C31" s="61" t="str">
        <f ca="1">IF(ISBLANK(INDIRECT(ADDRESS(B31*2+2,3))),"",INDIRECT(ADDRESS(B31*2+2,3)))</f>
        <v>Экип Каскет</v>
      </c>
      <c r="D31" s="61"/>
      <c r="E31" s="62"/>
      <c r="F31" s="39">
        <v>2</v>
      </c>
      <c r="G31" s="40">
        <v>13</v>
      </c>
      <c r="H31" s="63" t="str">
        <f ca="1">IF(ISBLANK(INDIRECT(ADDRESS(K31*2+2,3))),"",INDIRECT(ADDRESS(K31*2+2,3)))</f>
        <v>Magnifique</v>
      </c>
      <c r="I31" s="61"/>
      <c r="J31" s="61"/>
      <c r="K31" s="19">
        <v>3</v>
      </c>
      <c r="L31" s="48" t="s">
        <v>6</v>
      </c>
      <c r="M31" s="57">
        <v>4</v>
      </c>
    </row>
    <row r="32" spans="2:13" ht="21" x14ac:dyDescent="0.35">
      <c r="M32" s="2"/>
    </row>
    <row r="33" spans="2:13" ht="21.75" thickBot="1" x14ac:dyDescent="0.4">
      <c r="B33" s="60" t="s">
        <v>10</v>
      </c>
      <c r="C33" s="60"/>
      <c r="D33" s="60"/>
      <c r="E33" s="60"/>
      <c r="F33" s="60"/>
      <c r="G33" s="60"/>
      <c r="H33" s="60"/>
      <c r="I33" s="60"/>
      <c r="J33" s="60"/>
      <c r="K33" s="60"/>
      <c r="M33" s="2"/>
    </row>
    <row r="34" spans="2:13" ht="21.75" thickBot="1" x14ac:dyDescent="0.3">
      <c r="B34" s="19">
        <v>4</v>
      </c>
      <c r="C34" s="61" t="str">
        <f ca="1">IF(ISBLANK(INDIRECT(ADDRESS(B34*2+2,3))),"",INDIRECT(ADDRESS(B34*2+2,3)))</f>
        <v>Бикар</v>
      </c>
      <c r="D34" s="61"/>
      <c r="E34" s="62"/>
      <c r="F34" s="39">
        <v>12</v>
      </c>
      <c r="G34" s="40">
        <v>11</v>
      </c>
      <c r="H34" s="63" t="str">
        <f ca="1">IF(ISBLANK(INDIRECT(ADDRESS(K34*2+2,3))),"",INDIRECT(ADDRESS(K34*2+2,3)))</f>
        <v>Экип Каскет</v>
      </c>
      <c r="I34" s="61"/>
      <c r="J34" s="61"/>
      <c r="K34" s="19">
        <v>2</v>
      </c>
      <c r="L34" s="48" t="s">
        <v>6</v>
      </c>
      <c r="M34" s="57">
        <v>7</v>
      </c>
    </row>
    <row r="35" spans="2:13" ht="21.75" thickBot="1" x14ac:dyDescent="0.3">
      <c r="B35" s="19">
        <v>5</v>
      </c>
      <c r="C35" s="61" t="str">
        <f ca="1">IF(ISBLANK(INDIRECT(ADDRESS(B35*2+2,3))),"",INDIRECT(ADDRESS(B35*2+2,3)))</f>
        <v>Грация</v>
      </c>
      <c r="D35" s="61"/>
      <c r="E35" s="62"/>
      <c r="F35" s="39">
        <v>13</v>
      </c>
      <c r="G35" s="40">
        <v>7</v>
      </c>
      <c r="H35" s="63" t="str">
        <f ca="1">IF(ISBLANK(INDIRECT(ADDRESS(K35*2+2,3))),"",INDIRECT(ADDRESS(K35*2+2,3)))</f>
        <v>Квазар</v>
      </c>
      <c r="I35" s="61"/>
      <c r="J35" s="61"/>
      <c r="K35" s="19">
        <v>1</v>
      </c>
      <c r="L35" s="48" t="s">
        <v>6</v>
      </c>
      <c r="M35" s="57">
        <v>8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K6" sqref="K6:K7"/>
    </sheetView>
  </sheetViews>
  <sheetFormatPr defaultRowHeight="15" x14ac:dyDescent="0.25"/>
  <cols>
    <col min="1" max="1" width="4" style="43" customWidth="1"/>
    <col min="2" max="12" width="10.28515625" style="14" customWidth="1"/>
    <col min="13" max="13" width="10.28515625" style="51" customWidth="1"/>
    <col min="14" max="15" width="10.28515625" style="14" customWidth="1"/>
    <col min="16" max="16384" width="9.140625" style="14"/>
  </cols>
  <sheetData>
    <row r="1" spans="2:13" ht="45" x14ac:dyDescent="0.25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M1" s="14"/>
    </row>
    <row r="2" spans="2:13" ht="15.75" thickBot="1" x14ac:dyDescent="0.3">
      <c r="M2" s="14"/>
    </row>
    <row r="3" spans="2:13" ht="15.75" thickBot="1" x14ac:dyDescent="0.3">
      <c r="B3" s="38"/>
      <c r="C3" s="79" t="s">
        <v>0</v>
      </c>
      <c r="D3" s="80"/>
      <c r="E3" s="81"/>
      <c r="F3" s="15">
        <v>1</v>
      </c>
      <c r="G3" s="15">
        <v>2</v>
      </c>
      <c r="H3" s="15">
        <v>3</v>
      </c>
      <c r="I3" s="16">
        <v>4</v>
      </c>
      <c r="J3" s="16">
        <v>5</v>
      </c>
      <c r="K3" s="38" t="s">
        <v>1</v>
      </c>
      <c r="L3" s="15" t="s">
        <v>2</v>
      </c>
      <c r="M3" s="35" t="s">
        <v>3</v>
      </c>
    </row>
    <row r="4" spans="2:13" ht="21" x14ac:dyDescent="0.25">
      <c r="B4" s="82">
        <v>1</v>
      </c>
      <c r="C4" s="83" t="s">
        <v>19</v>
      </c>
      <c r="D4" s="84"/>
      <c r="E4" s="85"/>
      <c r="F4" s="23" t="s">
        <v>4</v>
      </c>
      <c r="G4" s="20" t="str">
        <f ca="1">INDIRECT(ADDRESS(23,6))&amp;":"&amp;INDIRECT(ADDRESS(23,7))</f>
        <v>13:10</v>
      </c>
      <c r="H4" s="20" t="str">
        <f ca="1">INDIRECT(ADDRESS(26,7))&amp;":"&amp;INDIRECT(ADDRESS(26,6))</f>
        <v>9:5</v>
      </c>
      <c r="I4" s="20" t="str">
        <f ca="1">INDIRECT(ADDRESS(30,6))&amp;":"&amp;INDIRECT(ADDRESS(30,7))</f>
        <v>4:13</v>
      </c>
      <c r="J4" s="34" t="str">
        <f ca="1">INDIRECT(ADDRESS(35,7))&amp;":"&amp;INDIRECT(ADDRESS(35,6))</f>
        <v>13:10</v>
      </c>
      <c r="K4" s="86">
        <f ca="1">IF(COUNT(F5:J5)=0,"",COUNTIF(F5:J5,"&gt;0")+0.5*COUNTIF(F5:J5,0))</f>
        <v>3</v>
      </c>
      <c r="L4" s="37"/>
      <c r="M4" s="77">
        <v>1</v>
      </c>
    </row>
    <row r="5" spans="2:13" ht="21" x14ac:dyDescent="0.25">
      <c r="B5" s="65"/>
      <c r="C5" s="66"/>
      <c r="D5" s="67"/>
      <c r="E5" s="68"/>
      <c r="F5" s="27" t="s">
        <v>4</v>
      </c>
      <c r="G5" s="30">
        <f ca="1">IF(LEN(INDIRECT(ADDRESS(ROW()-1, COLUMN())))=1,"",INDIRECT(ADDRESS(23,6))-INDIRECT(ADDRESS(23,7)))</f>
        <v>3</v>
      </c>
      <c r="H5" s="30">
        <f ca="1">IF(LEN(INDIRECT(ADDRESS(ROW()-1, COLUMN())))=1,"",INDIRECT(ADDRESS(26,7))-INDIRECT(ADDRESS(26,6)))</f>
        <v>4</v>
      </c>
      <c r="I5" s="30">
        <f ca="1">IF(LEN(INDIRECT(ADDRESS(ROW()-1, COLUMN())))=1,"",INDIRECT(ADDRESS(30,6))-INDIRECT(ADDRESS(30,7)))</f>
        <v>-9</v>
      </c>
      <c r="J5" s="31">
        <f ca="1">IF(LEN(INDIRECT(ADDRESS(ROW()-1, COLUMN())))=1,"",INDIRECT(ADDRESS(35,7))-INDIRECT(ADDRESS(35,6)))</f>
        <v>3</v>
      </c>
      <c r="K5" s="69"/>
      <c r="L5" s="30">
        <f ca="1">IF(COUNT(F5:J5)=0,"",SUM(F5:J5))</f>
        <v>1</v>
      </c>
      <c r="M5" s="70"/>
    </row>
    <row r="6" spans="2:13" ht="21" x14ac:dyDescent="0.25">
      <c r="B6" s="64">
        <v>2</v>
      </c>
      <c r="C6" s="66" t="s">
        <v>23</v>
      </c>
      <c r="D6" s="67"/>
      <c r="E6" s="68"/>
      <c r="F6" s="25" t="str">
        <f ca="1">INDIRECT(ADDRESS(23,7))&amp;":"&amp;INDIRECT(ADDRESS(23,6))</f>
        <v>10:13</v>
      </c>
      <c r="G6" s="22" t="s">
        <v>4</v>
      </c>
      <c r="H6" s="21" t="str">
        <f ca="1">INDIRECT(ADDRESS(31,6))&amp;":"&amp;INDIRECT(ADDRESS(31,7))</f>
        <v>5:13</v>
      </c>
      <c r="I6" s="21" t="str">
        <f ca="1">INDIRECT(ADDRESS(34,7))&amp;":"&amp;INDIRECT(ADDRESS(34,6))</f>
        <v>13:0</v>
      </c>
      <c r="J6" s="24" t="str">
        <f ca="1">INDIRECT(ADDRESS(18,6))&amp;":"&amp;INDIRECT(ADDRESS(18,7))</f>
        <v>5:13</v>
      </c>
      <c r="K6" s="69">
        <f ca="1">IF(COUNT(F7:J7)=0,"",COUNTIF(F7:J7,"&gt;0")+0.5*COUNTIF(F7:J7,0))</f>
        <v>1</v>
      </c>
      <c r="L6" s="30"/>
      <c r="M6" s="70">
        <v>4</v>
      </c>
    </row>
    <row r="7" spans="2:13" ht="21" x14ac:dyDescent="0.25">
      <c r="B7" s="65"/>
      <c r="C7" s="66"/>
      <c r="D7" s="67"/>
      <c r="E7" s="68"/>
      <c r="F7" s="36">
        <f ca="1">IF(LEN(INDIRECT(ADDRESS(ROW()-1, COLUMN())))=1,"",INDIRECT(ADDRESS(23,7))-INDIRECT(ADDRESS(23,6)))</f>
        <v>-3</v>
      </c>
      <c r="G7" s="28" t="s">
        <v>4</v>
      </c>
      <c r="H7" s="30">
        <f ca="1">IF(LEN(INDIRECT(ADDRESS(ROW()-1, COLUMN())))=1,"",INDIRECT(ADDRESS(31,6))-INDIRECT(ADDRESS(31,7)))</f>
        <v>-8</v>
      </c>
      <c r="I7" s="30">
        <f ca="1">IF(LEN(INDIRECT(ADDRESS(ROW()-1, COLUMN())))=1,"",INDIRECT(ADDRESS(34,7))-INDIRECT(ADDRESS(34,6)))</f>
        <v>13</v>
      </c>
      <c r="J7" s="31">
        <f ca="1">IF(LEN(INDIRECT(ADDRESS(ROW()-1, COLUMN())))=1,"",INDIRECT(ADDRESS(18,6))-INDIRECT(ADDRESS(18,7)))</f>
        <v>-8</v>
      </c>
      <c r="K7" s="69"/>
      <c r="L7" s="30">
        <f ca="1">IF(COUNT(F7:J7)=0,"",SUM(F7:J7))</f>
        <v>-6</v>
      </c>
      <c r="M7" s="70"/>
    </row>
    <row r="8" spans="2:13" ht="21" x14ac:dyDescent="0.25">
      <c r="B8" s="64">
        <v>3</v>
      </c>
      <c r="C8" s="66" t="s">
        <v>48</v>
      </c>
      <c r="D8" s="67"/>
      <c r="E8" s="68"/>
      <c r="F8" s="25" t="str">
        <f ca="1">INDIRECT(ADDRESS(26,6))&amp;":"&amp;INDIRECT(ADDRESS(26,7))</f>
        <v>5:9</v>
      </c>
      <c r="G8" s="21" t="str">
        <f ca="1">INDIRECT(ADDRESS(31,7))&amp;":"&amp;INDIRECT(ADDRESS(31,6))</f>
        <v>13:5</v>
      </c>
      <c r="H8" s="22" t="s">
        <v>4</v>
      </c>
      <c r="I8" s="21" t="str">
        <f ca="1">INDIRECT(ADDRESS(19,6))&amp;":"&amp;INDIRECT(ADDRESS(19,7))</f>
        <v>13:3</v>
      </c>
      <c r="J8" s="24" t="str">
        <f ca="1">INDIRECT(ADDRESS(22,7))&amp;":"&amp;INDIRECT(ADDRESS(22,6))</f>
        <v>11:12</v>
      </c>
      <c r="K8" s="69">
        <f ca="1">IF(COUNT(F9:J9)=0,"",COUNTIF(F9:J9,"&gt;0")+0.5*COUNTIF(F9:J9,0))</f>
        <v>2</v>
      </c>
      <c r="L8" s="30"/>
      <c r="M8" s="70">
        <v>3</v>
      </c>
    </row>
    <row r="9" spans="2:13" ht="21" x14ac:dyDescent="0.25">
      <c r="B9" s="65"/>
      <c r="C9" s="66"/>
      <c r="D9" s="67"/>
      <c r="E9" s="68"/>
      <c r="F9" s="36">
        <f ca="1">IF(LEN(INDIRECT(ADDRESS(ROW()-1, COLUMN())))=1,"",INDIRECT(ADDRESS(26,6))-INDIRECT(ADDRESS(26,7)))</f>
        <v>-4</v>
      </c>
      <c r="G9" s="30">
        <f ca="1">IF(LEN(INDIRECT(ADDRESS(ROW()-1, COLUMN())))=1,"",INDIRECT(ADDRESS(31,7))-INDIRECT(ADDRESS(31,6)))</f>
        <v>8</v>
      </c>
      <c r="H9" s="28" t="s">
        <v>4</v>
      </c>
      <c r="I9" s="30">
        <f ca="1">IF(LEN(INDIRECT(ADDRESS(ROW()-1, COLUMN())))=1,"",INDIRECT(ADDRESS(19,6))-INDIRECT(ADDRESS(19,7)))</f>
        <v>10</v>
      </c>
      <c r="J9" s="31">
        <f ca="1">IF(LEN(INDIRECT(ADDRESS(ROW()-1, COLUMN())))=1,"",INDIRECT(ADDRESS(22,7))-INDIRECT(ADDRESS(22,6)))</f>
        <v>-1</v>
      </c>
      <c r="K9" s="69"/>
      <c r="L9" s="30">
        <f ca="1">IF(COUNT(F9:J9)=0,"",SUM(F9:J9))</f>
        <v>13</v>
      </c>
      <c r="M9" s="70"/>
    </row>
    <row r="10" spans="2:13" ht="21" x14ac:dyDescent="0.25">
      <c r="B10" s="64">
        <v>4</v>
      </c>
      <c r="C10" s="66" t="s">
        <v>20</v>
      </c>
      <c r="D10" s="67"/>
      <c r="E10" s="68"/>
      <c r="F10" s="25" t="str">
        <f ca="1">INDIRECT(ADDRESS(30,7))&amp;":"&amp;INDIRECT(ADDRESS(30,6))</f>
        <v>13:4</v>
      </c>
      <c r="G10" s="21" t="str">
        <f ca="1">INDIRECT(ADDRESS(34,6))&amp;":"&amp;INDIRECT(ADDRESS(34,7))</f>
        <v>0:13</v>
      </c>
      <c r="H10" s="21" t="str">
        <f ca="1">INDIRECT(ADDRESS(19,7))&amp;":"&amp;INDIRECT(ADDRESS(19,6))</f>
        <v>3:13</v>
      </c>
      <c r="I10" s="22" t="s">
        <v>4</v>
      </c>
      <c r="J10" s="24" t="str">
        <f ca="1">INDIRECT(ADDRESS(27,6))&amp;":"&amp;INDIRECT(ADDRESS(27,7))</f>
        <v>3:13</v>
      </c>
      <c r="K10" s="69">
        <f ca="1">IF(COUNT(F11:J11)=0,"",COUNTIF(F11:J11,"&gt;0")+0.5*COUNTIF(F11:J11,0))</f>
        <v>1</v>
      </c>
      <c r="L10" s="30"/>
      <c r="M10" s="70">
        <v>5</v>
      </c>
    </row>
    <row r="11" spans="2:13" ht="21" x14ac:dyDescent="0.25">
      <c r="B11" s="65"/>
      <c r="C11" s="66"/>
      <c r="D11" s="67"/>
      <c r="E11" s="68"/>
      <c r="F11" s="36">
        <f ca="1">IF(LEN(INDIRECT(ADDRESS(ROW()-1, COLUMN())))=1,"",INDIRECT(ADDRESS(30,7))-INDIRECT(ADDRESS(30,6)))</f>
        <v>9</v>
      </c>
      <c r="G11" s="30">
        <f ca="1">IF(LEN(INDIRECT(ADDRESS(ROW()-1, COLUMN())))=1,"",INDIRECT(ADDRESS(34,6))-INDIRECT(ADDRESS(34,7)))</f>
        <v>-13</v>
      </c>
      <c r="H11" s="30">
        <f ca="1">IF(LEN(INDIRECT(ADDRESS(ROW()-1, COLUMN())))=1,"",INDIRECT(ADDRESS(19,7))-INDIRECT(ADDRESS(19,6)))</f>
        <v>-10</v>
      </c>
      <c r="I11" s="28" t="s">
        <v>4</v>
      </c>
      <c r="J11" s="31">
        <f ca="1">IF(LEN(INDIRECT(ADDRESS(ROW()-1, COLUMN())))=1,"",INDIRECT(ADDRESS(27,6))-INDIRECT(ADDRESS(27,7)))</f>
        <v>-10</v>
      </c>
      <c r="K11" s="69"/>
      <c r="L11" s="30">
        <f ca="1">IF(COUNT(F11:J11)=0,"",SUM(F11:J11))</f>
        <v>-24</v>
      </c>
      <c r="M11" s="70"/>
    </row>
    <row r="12" spans="2:13" ht="21" x14ac:dyDescent="0.25">
      <c r="B12" s="64">
        <v>5</v>
      </c>
      <c r="C12" s="66" t="s">
        <v>49</v>
      </c>
      <c r="D12" s="67"/>
      <c r="E12" s="68"/>
      <c r="F12" s="25" t="str">
        <f ca="1">INDIRECT(ADDRESS(35,6))&amp;":"&amp;INDIRECT(ADDRESS(35,7))</f>
        <v>10:13</v>
      </c>
      <c r="G12" s="21" t="str">
        <f ca="1">INDIRECT(ADDRESS(18,7))&amp;":"&amp;INDIRECT(ADDRESS(18,6))</f>
        <v>13:5</v>
      </c>
      <c r="H12" s="21" t="str">
        <f ca="1">INDIRECT(ADDRESS(22,6))&amp;":"&amp;INDIRECT(ADDRESS(22,7))</f>
        <v>12:11</v>
      </c>
      <c r="I12" s="21" t="str">
        <f ca="1">INDIRECT(ADDRESS(27,7))&amp;":"&amp;INDIRECT(ADDRESS(27,6))</f>
        <v>13:3</v>
      </c>
      <c r="J12" s="26" t="s">
        <v>4</v>
      </c>
      <c r="K12" s="69">
        <f ca="1">IF(COUNT(F13:J13)=0,"",COUNTIF(F13:J13,"&gt;0")+0.5*COUNTIF(F13:J13,0))</f>
        <v>3</v>
      </c>
      <c r="L12" s="30"/>
      <c r="M12" s="70">
        <v>2</v>
      </c>
    </row>
    <row r="13" spans="2:13" ht="21.75" thickBot="1" x14ac:dyDescent="0.3">
      <c r="B13" s="71"/>
      <c r="C13" s="72"/>
      <c r="D13" s="73"/>
      <c r="E13" s="74"/>
      <c r="F13" s="33">
        <f ca="1">IF(LEN(INDIRECT(ADDRESS(ROW()-1, COLUMN())))=1,"",INDIRECT(ADDRESS(35,6))-INDIRECT(ADDRESS(35,7)))</f>
        <v>-3</v>
      </c>
      <c r="G13" s="32">
        <f ca="1">IF(LEN(INDIRECT(ADDRESS(ROW()-1, COLUMN())))=1,"",INDIRECT(ADDRESS(18,7))-INDIRECT(ADDRESS(18,6)))</f>
        <v>8</v>
      </c>
      <c r="H13" s="32">
        <f ca="1">IF(LEN(INDIRECT(ADDRESS(ROW()-1, COLUMN())))=1,"",INDIRECT(ADDRESS(22,6))-INDIRECT(ADDRESS(22,7)))</f>
        <v>1</v>
      </c>
      <c r="I13" s="32">
        <f ca="1">IF(LEN(INDIRECT(ADDRESS(ROW()-1, COLUMN())))=1,"",INDIRECT(ADDRESS(27,7))-INDIRECT(ADDRESS(27,6)))</f>
        <v>10</v>
      </c>
      <c r="J13" s="29" t="s">
        <v>4</v>
      </c>
      <c r="K13" s="75"/>
      <c r="L13" s="32">
        <f ca="1">IF(COUNT(F13:J13)=0,"",SUM(F13:J13))</f>
        <v>16</v>
      </c>
      <c r="M13" s="76"/>
    </row>
    <row r="14" spans="2:13" x14ac:dyDescent="0.25">
      <c r="M14" s="14"/>
    </row>
    <row r="15" spans="2:13" x14ac:dyDescent="0.25">
      <c r="M15" s="14"/>
    </row>
    <row r="16" spans="2:13" x14ac:dyDescent="0.25">
      <c r="M16" s="14"/>
    </row>
    <row r="17" spans="2:13" ht="21.75" thickBot="1" x14ac:dyDescent="0.3">
      <c r="B17" s="60" t="s">
        <v>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2:13" ht="30" customHeight="1" thickBot="1" x14ac:dyDescent="0.3">
      <c r="B18" s="19">
        <v>2</v>
      </c>
      <c r="C18" s="61" t="str">
        <f ca="1">IF(ISBLANK(INDIRECT(ADDRESS(B18*2+2,3))),"",INDIRECT(ADDRESS(B18*2+2,3)))</f>
        <v>Торонто</v>
      </c>
      <c r="D18" s="61"/>
      <c r="E18" s="62"/>
      <c r="F18" s="39">
        <v>5</v>
      </c>
      <c r="G18" s="40">
        <v>13</v>
      </c>
      <c r="H18" s="63" t="str">
        <f ca="1">IF(ISBLANK(INDIRECT(ADDRESS(K18*2+2,3))),"",INDIRECT(ADDRESS(K18*2+2,3)))</f>
        <v>ДОГ</v>
      </c>
      <c r="I18" s="61"/>
      <c r="J18" s="61"/>
      <c r="K18" s="19">
        <v>5</v>
      </c>
      <c r="L18" s="48" t="s">
        <v>6</v>
      </c>
      <c r="M18" s="52">
        <v>3</v>
      </c>
    </row>
    <row r="19" spans="2:13" ht="30" customHeight="1" thickBot="1" x14ac:dyDescent="0.3">
      <c r="B19" s="19">
        <v>3</v>
      </c>
      <c r="C19" s="61" t="str">
        <f ca="1">IF(ISBLANK(INDIRECT(ADDRESS(B19*2+2,3))),"",INDIRECT(ADDRESS(B19*2+2,3)))</f>
        <v>Консультант+</v>
      </c>
      <c r="D19" s="61"/>
      <c r="E19" s="62"/>
      <c r="F19" s="39">
        <v>13</v>
      </c>
      <c r="G19" s="40">
        <v>3</v>
      </c>
      <c r="H19" s="63" t="str">
        <f ca="1">IF(ISBLANK(INDIRECT(ADDRESS(K19*2+2,3))),"",INDIRECT(ADDRESS(K19*2+2,3)))</f>
        <v>Аврора</v>
      </c>
      <c r="I19" s="61"/>
      <c r="J19" s="61"/>
      <c r="K19" s="19">
        <v>4</v>
      </c>
      <c r="L19" s="48" t="s">
        <v>6</v>
      </c>
      <c r="M19" s="52">
        <v>4</v>
      </c>
    </row>
    <row r="20" spans="2:13" ht="30" customHeight="1" x14ac:dyDescent="0.35">
      <c r="M20" s="2"/>
    </row>
    <row r="21" spans="2:13" ht="30" customHeight="1" thickBot="1" x14ac:dyDescent="0.4">
      <c r="B21" s="60" t="s">
        <v>7</v>
      </c>
      <c r="C21" s="60"/>
      <c r="D21" s="60"/>
      <c r="E21" s="60"/>
      <c r="F21" s="60"/>
      <c r="G21" s="60"/>
      <c r="H21" s="60"/>
      <c r="I21" s="60"/>
      <c r="J21" s="60"/>
      <c r="K21" s="60"/>
      <c r="M21" s="2"/>
    </row>
    <row r="22" spans="2:13" ht="30" customHeight="1" thickBot="1" x14ac:dyDescent="0.3">
      <c r="B22" s="19">
        <v>5</v>
      </c>
      <c r="C22" s="61" t="str">
        <f ca="1">IF(ISBLANK(INDIRECT(ADDRESS(B22*2+2,3))),"",INDIRECT(ADDRESS(B22*2+2,3)))</f>
        <v>ДОГ</v>
      </c>
      <c r="D22" s="61"/>
      <c r="E22" s="62"/>
      <c r="F22" s="39">
        <v>12</v>
      </c>
      <c r="G22" s="40">
        <v>11</v>
      </c>
      <c r="H22" s="63" t="str">
        <f ca="1">IF(ISBLANK(INDIRECT(ADDRESS(K22*2+2,3))),"",INDIRECT(ADDRESS(K22*2+2,3)))</f>
        <v>Консультант+</v>
      </c>
      <c r="I22" s="61"/>
      <c r="J22" s="61"/>
      <c r="K22" s="19">
        <v>3</v>
      </c>
      <c r="L22" s="48" t="s">
        <v>6</v>
      </c>
      <c r="M22" s="52">
        <v>7</v>
      </c>
    </row>
    <row r="23" spans="2:13" ht="30" customHeight="1" thickBot="1" x14ac:dyDescent="0.3">
      <c r="B23" s="19">
        <v>1</v>
      </c>
      <c r="C23" s="61" t="str">
        <f ca="1">IF(ISBLANK(INDIRECT(ADDRESS(B23*2+2,3))),"",INDIRECT(ADDRESS(B23*2+2,3)))</f>
        <v>Авант</v>
      </c>
      <c r="D23" s="61"/>
      <c r="E23" s="62"/>
      <c r="F23" s="39">
        <v>13</v>
      </c>
      <c r="G23" s="40">
        <v>10</v>
      </c>
      <c r="H23" s="63" t="str">
        <f ca="1">IF(ISBLANK(INDIRECT(ADDRESS(K23*2+2,3))),"",INDIRECT(ADDRESS(K23*2+2,3)))</f>
        <v>Торонто</v>
      </c>
      <c r="I23" s="61"/>
      <c r="J23" s="61"/>
      <c r="K23" s="19">
        <v>2</v>
      </c>
      <c r="L23" s="48" t="s">
        <v>6</v>
      </c>
      <c r="M23" s="52">
        <v>8</v>
      </c>
    </row>
    <row r="24" spans="2:13" ht="30" customHeight="1" x14ac:dyDescent="0.35">
      <c r="M24" s="2"/>
    </row>
    <row r="25" spans="2:13" ht="30" customHeight="1" thickBot="1" x14ac:dyDescent="0.4">
      <c r="B25" s="60" t="s">
        <v>8</v>
      </c>
      <c r="C25" s="60"/>
      <c r="D25" s="60"/>
      <c r="E25" s="60"/>
      <c r="F25" s="60"/>
      <c r="G25" s="60"/>
      <c r="H25" s="60"/>
      <c r="I25" s="60"/>
      <c r="J25" s="60"/>
      <c r="K25" s="60"/>
      <c r="M25" s="2"/>
    </row>
    <row r="26" spans="2:13" ht="30" customHeight="1" thickBot="1" x14ac:dyDescent="0.3">
      <c r="B26" s="19">
        <v>3</v>
      </c>
      <c r="C26" s="61" t="str">
        <f ca="1">IF(ISBLANK(INDIRECT(ADDRESS(B26*2+2,3))),"",INDIRECT(ADDRESS(B26*2+2,3)))</f>
        <v>Консультант+</v>
      </c>
      <c r="D26" s="61"/>
      <c r="E26" s="62"/>
      <c r="F26" s="39">
        <v>5</v>
      </c>
      <c r="G26" s="40">
        <v>9</v>
      </c>
      <c r="H26" s="63" t="str">
        <f ca="1">IF(ISBLANK(INDIRECT(ADDRESS(K26*2+2,3))),"",INDIRECT(ADDRESS(K26*2+2,3)))</f>
        <v>Авант</v>
      </c>
      <c r="I26" s="61"/>
      <c r="J26" s="61"/>
      <c r="K26" s="19">
        <v>1</v>
      </c>
      <c r="L26" s="48" t="s">
        <v>6</v>
      </c>
      <c r="M26" s="52">
        <v>1</v>
      </c>
    </row>
    <row r="27" spans="2:13" ht="30" customHeight="1" thickBot="1" x14ac:dyDescent="0.3">
      <c r="B27" s="19">
        <v>4</v>
      </c>
      <c r="C27" s="61" t="str">
        <f ca="1">IF(ISBLANK(INDIRECT(ADDRESS(B27*2+2,3))),"",INDIRECT(ADDRESS(B27*2+2,3)))</f>
        <v>Аврора</v>
      </c>
      <c r="D27" s="61"/>
      <c r="E27" s="62"/>
      <c r="F27" s="39">
        <v>3</v>
      </c>
      <c r="G27" s="40">
        <v>13</v>
      </c>
      <c r="H27" s="63" t="str">
        <f ca="1">IF(ISBLANK(INDIRECT(ADDRESS(K27*2+2,3))),"",INDIRECT(ADDRESS(K27*2+2,3)))</f>
        <v>ДОГ</v>
      </c>
      <c r="I27" s="61"/>
      <c r="J27" s="61"/>
      <c r="K27" s="19">
        <v>5</v>
      </c>
      <c r="L27" s="48" t="s">
        <v>6</v>
      </c>
      <c r="M27" s="52">
        <v>2</v>
      </c>
    </row>
    <row r="28" spans="2:13" ht="30" customHeight="1" x14ac:dyDescent="0.35">
      <c r="M28" s="2"/>
    </row>
    <row r="29" spans="2:13" ht="30" customHeight="1" thickBot="1" x14ac:dyDescent="0.4">
      <c r="B29" s="60" t="s">
        <v>9</v>
      </c>
      <c r="C29" s="60"/>
      <c r="D29" s="60"/>
      <c r="E29" s="60"/>
      <c r="F29" s="60"/>
      <c r="G29" s="60"/>
      <c r="H29" s="60"/>
      <c r="I29" s="60"/>
      <c r="J29" s="60"/>
      <c r="K29" s="60"/>
      <c r="M29" s="2"/>
    </row>
    <row r="30" spans="2:13" ht="30" customHeight="1" thickBot="1" x14ac:dyDescent="0.3">
      <c r="B30" s="19">
        <v>1</v>
      </c>
      <c r="C30" s="61" t="str">
        <f ca="1">IF(ISBLANK(INDIRECT(ADDRESS(B30*2+2,3))),"",INDIRECT(ADDRESS(B30*2+2,3)))</f>
        <v>Авант</v>
      </c>
      <c r="D30" s="61"/>
      <c r="E30" s="62"/>
      <c r="F30" s="39">
        <v>4</v>
      </c>
      <c r="G30" s="40">
        <v>13</v>
      </c>
      <c r="H30" s="63" t="str">
        <f ca="1">IF(ISBLANK(INDIRECT(ADDRESS(K30*2+2,3))),"",INDIRECT(ADDRESS(K30*2+2,3)))</f>
        <v>Аврора</v>
      </c>
      <c r="I30" s="61"/>
      <c r="J30" s="61"/>
      <c r="K30" s="19">
        <v>4</v>
      </c>
      <c r="L30" s="48" t="s">
        <v>6</v>
      </c>
      <c r="M30" s="52">
        <v>5</v>
      </c>
    </row>
    <row r="31" spans="2:13" ht="30" customHeight="1" thickBot="1" x14ac:dyDescent="0.3">
      <c r="B31" s="19">
        <v>2</v>
      </c>
      <c r="C31" s="61" t="str">
        <f ca="1">IF(ISBLANK(INDIRECT(ADDRESS(B31*2+2,3))),"",INDIRECT(ADDRESS(B31*2+2,3)))</f>
        <v>Торонто</v>
      </c>
      <c r="D31" s="61"/>
      <c r="E31" s="62"/>
      <c r="F31" s="39">
        <v>5</v>
      </c>
      <c r="G31" s="40">
        <v>13</v>
      </c>
      <c r="H31" s="63" t="str">
        <f ca="1">IF(ISBLANK(INDIRECT(ADDRESS(K31*2+2,3))),"",INDIRECT(ADDRESS(K31*2+2,3)))</f>
        <v>Консультант+</v>
      </c>
      <c r="I31" s="61"/>
      <c r="J31" s="61"/>
      <c r="K31" s="19">
        <v>3</v>
      </c>
      <c r="L31" s="48" t="s">
        <v>6</v>
      </c>
      <c r="M31" s="52">
        <v>6</v>
      </c>
    </row>
    <row r="32" spans="2:13" ht="30" customHeight="1" x14ac:dyDescent="0.35">
      <c r="H32" s="14" t="s">
        <v>58</v>
      </c>
      <c r="M32" s="2"/>
    </row>
    <row r="33" spans="2:13" ht="30" customHeight="1" thickBot="1" x14ac:dyDescent="0.4">
      <c r="B33" s="60" t="s">
        <v>10</v>
      </c>
      <c r="C33" s="60"/>
      <c r="D33" s="60"/>
      <c r="E33" s="60"/>
      <c r="F33" s="60"/>
      <c r="G33" s="60"/>
      <c r="H33" s="60"/>
      <c r="I33" s="60"/>
      <c r="J33" s="60"/>
      <c r="K33" s="60"/>
      <c r="M33" s="2"/>
    </row>
    <row r="34" spans="2:13" ht="30" customHeight="1" thickBot="1" x14ac:dyDescent="0.3">
      <c r="B34" s="19">
        <v>4</v>
      </c>
      <c r="C34" s="61" t="str">
        <f ca="1">IF(ISBLANK(INDIRECT(ADDRESS(B34*2+2,3))),"",INDIRECT(ADDRESS(B34*2+2,3)))</f>
        <v>Аврора</v>
      </c>
      <c r="D34" s="61"/>
      <c r="E34" s="62"/>
      <c r="F34" s="39">
        <v>0</v>
      </c>
      <c r="G34" s="40">
        <v>13</v>
      </c>
      <c r="H34" s="63" t="str">
        <f ca="1">IF(ISBLANK(INDIRECT(ADDRESS(K34*2+2,3))),"",INDIRECT(ADDRESS(K34*2+2,3)))</f>
        <v>Торонто</v>
      </c>
      <c r="I34" s="61"/>
      <c r="J34" s="61"/>
      <c r="K34" s="19">
        <v>2</v>
      </c>
      <c r="L34" s="48" t="s">
        <v>6</v>
      </c>
      <c r="M34" s="52">
        <v>9</v>
      </c>
    </row>
    <row r="35" spans="2:13" ht="30" customHeight="1" thickBot="1" x14ac:dyDescent="0.3">
      <c r="B35" s="19">
        <v>5</v>
      </c>
      <c r="C35" s="61" t="str">
        <f ca="1">IF(ISBLANK(INDIRECT(ADDRESS(B35*2+2,3))),"",INDIRECT(ADDRESS(B35*2+2,3)))</f>
        <v>ДОГ</v>
      </c>
      <c r="D35" s="61"/>
      <c r="E35" s="62"/>
      <c r="F35" s="39">
        <v>10</v>
      </c>
      <c r="G35" s="40">
        <v>13</v>
      </c>
      <c r="H35" s="63" t="str">
        <f ca="1">IF(ISBLANK(INDIRECT(ADDRESS(K35*2+2,3))),"",INDIRECT(ADDRESS(K35*2+2,3)))</f>
        <v>Авант</v>
      </c>
      <c r="I35" s="61"/>
      <c r="J35" s="61"/>
      <c r="K35" s="19">
        <v>1</v>
      </c>
      <c r="L35" s="48" t="s">
        <v>6</v>
      </c>
      <c r="M35" s="52">
        <v>4</v>
      </c>
    </row>
    <row r="36" spans="2:13" ht="30" customHeight="1" x14ac:dyDescent="0.25"/>
    <row r="37" spans="2:13" ht="30" customHeight="1" x14ac:dyDescent="0.25"/>
    <row r="38" spans="2:13" ht="30" customHeight="1" x14ac:dyDescent="0.25"/>
    <row r="39" spans="2:13" ht="30" customHeight="1" x14ac:dyDescent="0.25"/>
    <row r="40" spans="2:13" ht="30" customHeight="1" x14ac:dyDescent="0.25"/>
    <row r="41" spans="2:13" ht="30" customHeight="1" x14ac:dyDescent="0.25"/>
    <row r="42" spans="2:13" ht="30" customHeight="1" x14ac:dyDescent="0.25"/>
  </sheetData>
  <mergeCells count="47">
    <mergeCell ref="C35:E35"/>
    <mergeCell ref="H35:J35"/>
    <mergeCell ref="M4:M5"/>
    <mergeCell ref="B12:B13"/>
    <mergeCell ref="C12:E13"/>
    <mergeCell ref="K12:K13"/>
    <mergeCell ref="M12:M13"/>
    <mergeCell ref="B29:K29"/>
    <mergeCell ref="C30:E30"/>
    <mergeCell ref="H30:J30"/>
    <mergeCell ref="B6:B7"/>
    <mergeCell ref="C6:E7"/>
    <mergeCell ref="B8:B9"/>
    <mergeCell ref="C8:E9"/>
    <mergeCell ref="B10:B11"/>
    <mergeCell ref="C10:E11"/>
    <mergeCell ref="B1:K1"/>
    <mergeCell ref="C3:E3"/>
    <mergeCell ref="B4:B5"/>
    <mergeCell ref="C4:E5"/>
    <mergeCell ref="K4:K5"/>
    <mergeCell ref="B21:K21"/>
    <mergeCell ref="C23:E23"/>
    <mergeCell ref="H23:J23"/>
    <mergeCell ref="B25:K25"/>
    <mergeCell ref="K6:K7"/>
    <mergeCell ref="M6:M7"/>
    <mergeCell ref="K8:K9"/>
    <mergeCell ref="M8:M9"/>
    <mergeCell ref="K10:K11"/>
    <mergeCell ref="M10:M11"/>
    <mergeCell ref="B33:K33"/>
    <mergeCell ref="C34:E34"/>
    <mergeCell ref="H34:J34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6:E26"/>
    <mergeCell ref="H26:J26"/>
    <mergeCell ref="C27:E27"/>
    <mergeCell ref="H27:J2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G12" sqref="G12"/>
    </sheetView>
  </sheetViews>
  <sheetFormatPr defaultRowHeight="15" x14ac:dyDescent="0.25"/>
  <cols>
    <col min="1" max="1" width="4" style="43" customWidth="1"/>
    <col min="2" max="12" width="10.28515625" style="14" customWidth="1"/>
    <col min="13" max="13" width="10.28515625" style="51" customWidth="1"/>
    <col min="14" max="15" width="10.28515625" style="14" customWidth="1"/>
    <col min="16" max="16384" width="9.140625" style="14"/>
  </cols>
  <sheetData>
    <row r="1" spans="2:13" ht="45" x14ac:dyDescent="0.25">
      <c r="B1" s="78" t="s">
        <v>17</v>
      </c>
      <c r="C1" s="78"/>
      <c r="D1" s="78"/>
      <c r="E1" s="78"/>
      <c r="F1" s="78"/>
      <c r="G1" s="78"/>
      <c r="H1" s="78"/>
      <c r="I1" s="78"/>
      <c r="J1" s="78"/>
      <c r="K1" s="78"/>
      <c r="M1" s="14"/>
    </row>
    <row r="2" spans="2:13" ht="15.75" thickBot="1" x14ac:dyDescent="0.3">
      <c r="M2" s="14"/>
    </row>
    <row r="3" spans="2:13" ht="15.75" thickBot="1" x14ac:dyDescent="0.3">
      <c r="B3" s="38"/>
      <c r="C3" s="79" t="s">
        <v>0</v>
      </c>
      <c r="D3" s="80"/>
      <c r="E3" s="81"/>
      <c r="F3" s="15">
        <v>1</v>
      </c>
      <c r="G3" s="15">
        <v>2</v>
      </c>
      <c r="H3" s="15">
        <v>3</v>
      </c>
      <c r="I3" s="16">
        <v>4</v>
      </c>
      <c r="J3" s="16">
        <v>5</v>
      </c>
      <c r="K3" s="38" t="s">
        <v>1</v>
      </c>
      <c r="L3" s="15" t="s">
        <v>2</v>
      </c>
      <c r="M3" s="35" t="s">
        <v>3</v>
      </c>
    </row>
    <row r="4" spans="2:13" ht="21" x14ac:dyDescent="0.25">
      <c r="B4" s="82">
        <v>1</v>
      </c>
      <c r="C4" s="83" t="s">
        <v>50</v>
      </c>
      <c r="D4" s="84"/>
      <c r="E4" s="85"/>
      <c r="F4" s="23" t="s">
        <v>4</v>
      </c>
      <c r="G4" s="20" t="str">
        <f ca="1">INDIRECT(ADDRESS(23,6))&amp;":"&amp;INDIRECT(ADDRESS(23,7))</f>
        <v>3:13</v>
      </c>
      <c r="H4" s="20" t="str">
        <f ca="1">INDIRECT(ADDRESS(26,7))&amp;":"&amp;INDIRECT(ADDRESS(26,6))</f>
        <v>8:13</v>
      </c>
      <c r="I4" s="20" t="str">
        <f ca="1">INDIRECT(ADDRESS(30,6))&amp;":"&amp;INDIRECT(ADDRESS(30,7))</f>
        <v>10:8</v>
      </c>
      <c r="J4" s="34" t="str">
        <f ca="1">INDIRECT(ADDRESS(35,7))&amp;":"&amp;INDIRECT(ADDRESS(35,6))</f>
        <v>12:7</v>
      </c>
      <c r="K4" s="86">
        <f ca="1">IF(COUNT(F5:J5)=0,"",COUNTIF(F5:J5,"&gt;0")+0.5*COUNTIF(F5:J5,0))</f>
        <v>2</v>
      </c>
      <c r="L4" s="37"/>
      <c r="M4" s="77">
        <v>3</v>
      </c>
    </row>
    <row r="5" spans="2:13" ht="21" x14ac:dyDescent="0.25">
      <c r="B5" s="65"/>
      <c r="C5" s="66"/>
      <c r="D5" s="67"/>
      <c r="E5" s="68"/>
      <c r="F5" s="27" t="s">
        <v>4</v>
      </c>
      <c r="G5" s="30">
        <f ca="1">IF(LEN(INDIRECT(ADDRESS(ROW()-1, COLUMN())))=1,"",INDIRECT(ADDRESS(23,6))-INDIRECT(ADDRESS(23,7)))</f>
        <v>-10</v>
      </c>
      <c r="H5" s="30">
        <f ca="1">IF(LEN(INDIRECT(ADDRESS(ROW()-1, COLUMN())))=1,"",INDIRECT(ADDRESS(26,7))-INDIRECT(ADDRESS(26,6)))</f>
        <v>-5</v>
      </c>
      <c r="I5" s="30">
        <f ca="1">IF(LEN(INDIRECT(ADDRESS(ROW()-1, COLUMN())))=1,"",INDIRECT(ADDRESS(30,6))-INDIRECT(ADDRESS(30,7)))</f>
        <v>2</v>
      </c>
      <c r="J5" s="31">
        <f ca="1">IF(LEN(INDIRECT(ADDRESS(ROW()-1, COLUMN())))=1,"",INDIRECT(ADDRESS(35,7))-INDIRECT(ADDRESS(35,6)))</f>
        <v>5</v>
      </c>
      <c r="K5" s="69"/>
      <c r="L5" s="30">
        <f ca="1">IF(COUNT(F5:J5)=0,"",SUM(F5:J5))</f>
        <v>-8</v>
      </c>
      <c r="M5" s="70"/>
    </row>
    <row r="6" spans="2:13" ht="21" x14ac:dyDescent="0.25">
      <c r="B6" s="64">
        <v>2</v>
      </c>
      <c r="C6" s="66" t="s">
        <v>51</v>
      </c>
      <c r="D6" s="67"/>
      <c r="E6" s="68"/>
      <c r="F6" s="25" t="str">
        <f ca="1">INDIRECT(ADDRESS(23,7))&amp;":"&amp;INDIRECT(ADDRESS(23,6))</f>
        <v>13:3</v>
      </c>
      <c r="G6" s="22" t="s">
        <v>4</v>
      </c>
      <c r="H6" s="21" t="str">
        <f ca="1">INDIRECT(ADDRESS(31,6))&amp;":"&amp;INDIRECT(ADDRESS(31,7))</f>
        <v>2:13</v>
      </c>
      <c r="I6" s="21" t="str">
        <f ca="1">INDIRECT(ADDRESS(34,7))&amp;":"&amp;INDIRECT(ADDRESS(34,6))</f>
        <v>9:10</v>
      </c>
      <c r="J6" s="24" t="str">
        <f ca="1">INDIRECT(ADDRESS(18,6))&amp;":"&amp;INDIRECT(ADDRESS(18,7))</f>
        <v>7:12</v>
      </c>
      <c r="K6" s="69">
        <f ca="1">IF(COUNT(F7:J7)=0,"",COUNTIF(F7:J7,"&gt;0")+0.5*COUNTIF(F7:J7,0))</f>
        <v>1</v>
      </c>
      <c r="L6" s="30"/>
      <c r="M6" s="70">
        <v>5</v>
      </c>
    </row>
    <row r="7" spans="2:13" ht="21" x14ac:dyDescent="0.25">
      <c r="B7" s="65"/>
      <c r="C7" s="66"/>
      <c r="D7" s="67"/>
      <c r="E7" s="68"/>
      <c r="F7" s="36">
        <f ca="1">IF(LEN(INDIRECT(ADDRESS(ROW()-1, COLUMN())))=1,"",INDIRECT(ADDRESS(23,7))-INDIRECT(ADDRESS(23,6)))</f>
        <v>10</v>
      </c>
      <c r="G7" s="28" t="s">
        <v>4</v>
      </c>
      <c r="H7" s="30">
        <f ca="1">IF(LEN(INDIRECT(ADDRESS(ROW()-1, COLUMN())))=1,"",INDIRECT(ADDRESS(31,6))-INDIRECT(ADDRESS(31,7)))</f>
        <v>-11</v>
      </c>
      <c r="I7" s="30">
        <f ca="1">IF(LEN(INDIRECT(ADDRESS(ROW()-1, COLUMN())))=1,"",INDIRECT(ADDRESS(34,7))-INDIRECT(ADDRESS(34,6)))</f>
        <v>-1</v>
      </c>
      <c r="J7" s="31">
        <f ca="1">IF(LEN(INDIRECT(ADDRESS(ROW()-1, COLUMN())))=1,"",INDIRECT(ADDRESS(18,6))-INDIRECT(ADDRESS(18,7)))</f>
        <v>-5</v>
      </c>
      <c r="K7" s="69"/>
      <c r="L7" s="30">
        <f ca="1">IF(COUNT(F7:J7)=0,"",SUM(F7:J7))</f>
        <v>-7</v>
      </c>
      <c r="M7" s="70"/>
    </row>
    <row r="8" spans="2:13" ht="21" x14ac:dyDescent="0.25">
      <c r="B8" s="64">
        <v>3</v>
      </c>
      <c r="C8" s="66" t="s">
        <v>52</v>
      </c>
      <c r="D8" s="67"/>
      <c r="E8" s="68"/>
      <c r="F8" s="25" t="str">
        <f ca="1">INDIRECT(ADDRESS(26,6))&amp;":"&amp;INDIRECT(ADDRESS(26,7))</f>
        <v>13:8</v>
      </c>
      <c r="G8" s="21" t="str">
        <f ca="1">INDIRECT(ADDRESS(31,7))&amp;":"&amp;INDIRECT(ADDRESS(31,6))</f>
        <v>13:2</v>
      </c>
      <c r="H8" s="22" t="s">
        <v>4</v>
      </c>
      <c r="I8" s="21" t="str">
        <f ca="1">INDIRECT(ADDRESS(19,6))&amp;":"&amp;INDIRECT(ADDRESS(19,7))</f>
        <v>4:6</v>
      </c>
      <c r="J8" s="24" t="str">
        <f ca="1">INDIRECT(ADDRESS(22,7))&amp;":"&amp;INDIRECT(ADDRESS(22,6))</f>
        <v>13:4</v>
      </c>
      <c r="K8" s="69">
        <f ca="1">IF(COUNT(F9:J9)=0,"",COUNTIF(F9:J9,"&gt;0")+0.5*COUNTIF(F9:J9,0))</f>
        <v>3</v>
      </c>
      <c r="L8" s="30"/>
      <c r="M8" s="70">
        <v>2</v>
      </c>
    </row>
    <row r="9" spans="2:13" ht="21" x14ac:dyDescent="0.25">
      <c r="B9" s="65"/>
      <c r="C9" s="66"/>
      <c r="D9" s="67"/>
      <c r="E9" s="68"/>
      <c r="F9" s="36">
        <f ca="1">IF(LEN(INDIRECT(ADDRESS(ROW()-1, COLUMN())))=1,"",INDIRECT(ADDRESS(26,6))-INDIRECT(ADDRESS(26,7)))</f>
        <v>5</v>
      </c>
      <c r="G9" s="30">
        <f ca="1">IF(LEN(INDIRECT(ADDRESS(ROW()-1, COLUMN())))=1,"",INDIRECT(ADDRESS(31,7))-INDIRECT(ADDRESS(31,6)))</f>
        <v>11</v>
      </c>
      <c r="H9" s="28" t="s">
        <v>4</v>
      </c>
      <c r="I9" s="30">
        <f ca="1">IF(LEN(INDIRECT(ADDRESS(ROW()-1, COLUMN())))=1,"",INDIRECT(ADDRESS(19,6))-INDIRECT(ADDRESS(19,7)))</f>
        <v>-2</v>
      </c>
      <c r="J9" s="31">
        <f ca="1">IF(LEN(INDIRECT(ADDRESS(ROW()-1, COLUMN())))=1,"",INDIRECT(ADDRESS(22,7))-INDIRECT(ADDRESS(22,6)))</f>
        <v>9</v>
      </c>
      <c r="K9" s="69"/>
      <c r="L9" s="30">
        <f ca="1">IF(COUNT(F9:J9)=0,"",SUM(F9:J9))</f>
        <v>23</v>
      </c>
      <c r="M9" s="70"/>
    </row>
    <row r="10" spans="2:13" ht="21" x14ac:dyDescent="0.25">
      <c r="B10" s="64">
        <v>4</v>
      </c>
      <c r="C10" s="66" t="s">
        <v>53</v>
      </c>
      <c r="D10" s="67"/>
      <c r="E10" s="68"/>
      <c r="F10" s="25" t="str">
        <f ca="1">INDIRECT(ADDRESS(30,7))&amp;":"&amp;INDIRECT(ADDRESS(30,6))</f>
        <v>8:10</v>
      </c>
      <c r="G10" s="21" t="str">
        <f ca="1">INDIRECT(ADDRESS(34,6))&amp;":"&amp;INDIRECT(ADDRESS(34,7))</f>
        <v>10:9</v>
      </c>
      <c r="H10" s="21" t="str">
        <f ca="1">INDIRECT(ADDRESS(19,7))&amp;":"&amp;INDIRECT(ADDRESS(19,6))</f>
        <v>6:4</v>
      </c>
      <c r="I10" s="22" t="s">
        <v>4</v>
      </c>
      <c r="J10" s="24" t="str">
        <f ca="1">INDIRECT(ADDRESS(27,6))&amp;":"&amp;INDIRECT(ADDRESS(27,7))</f>
        <v>13:10</v>
      </c>
      <c r="K10" s="69">
        <f ca="1">IF(COUNT(F11:J11)=0,"",COUNTIF(F11:J11,"&gt;0")+0.5*COUNTIF(F11:J11,0))</f>
        <v>3</v>
      </c>
      <c r="L10" s="30"/>
      <c r="M10" s="70">
        <v>1</v>
      </c>
    </row>
    <row r="11" spans="2:13" ht="21" x14ac:dyDescent="0.25">
      <c r="B11" s="65"/>
      <c r="C11" s="66"/>
      <c r="D11" s="67"/>
      <c r="E11" s="68"/>
      <c r="F11" s="36">
        <f ca="1">IF(LEN(INDIRECT(ADDRESS(ROW()-1, COLUMN())))=1,"",INDIRECT(ADDRESS(30,7))-INDIRECT(ADDRESS(30,6)))</f>
        <v>-2</v>
      </c>
      <c r="G11" s="30">
        <f ca="1">IF(LEN(INDIRECT(ADDRESS(ROW()-1, COLUMN())))=1,"",INDIRECT(ADDRESS(34,6))-INDIRECT(ADDRESS(34,7)))</f>
        <v>1</v>
      </c>
      <c r="H11" s="30">
        <f ca="1">IF(LEN(INDIRECT(ADDRESS(ROW()-1, COLUMN())))=1,"",INDIRECT(ADDRESS(19,7))-INDIRECT(ADDRESS(19,6)))</f>
        <v>2</v>
      </c>
      <c r="I11" s="28" t="s">
        <v>4</v>
      </c>
      <c r="J11" s="31">
        <f ca="1">IF(LEN(INDIRECT(ADDRESS(ROW()-1, COLUMN())))=1,"",INDIRECT(ADDRESS(27,6))-INDIRECT(ADDRESS(27,7)))</f>
        <v>3</v>
      </c>
      <c r="K11" s="69"/>
      <c r="L11" s="30">
        <f ca="1">IF(COUNT(F11:J11)=0,"",SUM(F11:J11))</f>
        <v>4</v>
      </c>
      <c r="M11" s="70"/>
    </row>
    <row r="12" spans="2:13" ht="21" x14ac:dyDescent="0.25">
      <c r="B12" s="64">
        <v>5</v>
      </c>
      <c r="C12" s="66" t="s">
        <v>54</v>
      </c>
      <c r="D12" s="67"/>
      <c r="E12" s="68"/>
      <c r="F12" s="25" t="str">
        <f ca="1">INDIRECT(ADDRESS(35,6))&amp;":"&amp;INDIRECT(ADDRESS(35,7))</f>
        <v>7:12</v>
      </c>
      <c r="G12" s="21" t="str">
        <f ca="1">INDIRECT(ADDRESS(18,7))&amp;":"&amp;INDIRECT(ADDRESS(18,6))</f>
        <v>12:7</v>
      </c>
      <c r="H12" s="21" t="str">
        <f ca="1">INDIRECT(ADDRESS(22,6))&amp;":"&amp;INDIRECT(ADDRESS(22,7))</f>
        <v>4:13</v>
      </c>
      <c r="I12" s="21" t="str">
        <f ca="1">INDIRECT(ADDRESS(27,7))&amp;":"&amp;INDIRECT(ADDRESS(27,6))</f>
        <v>10:13</v>
      </c>
      <c r="J12" s="26" t="s">
        <v>4</v>
      </c>
      <c r="K12" s="69">
        <f ca="1">IF(COUNT(F13:J13)=0,"",COUNTIF(F13:J13,"&gt;0")+0.5*COUNTIF(F13:J13,0))</f>
        <v>1</v>
      </c>
      <c r="L12" s="30"/>
      <c r="M12" s="70">
        <v>4</v>
      </c>
    </row>
    <row r="13" spans="2:13" ht="21.75" thickBot="1" x14ac:dyDescent="0.3">
      <c r="B13" s="71"/>
      <c r="C13" s="72"/>
      <c r="D13" s="73"/>
      <c r="E13" s="74"/>
      <c r="F13" s="33">
        <f ca="1">IF(LEN(INDIRECT(ADDRESS(ROW()-1, COLUMN())))=1,"",INDIRECT(ADDRESS(35,6))-INDIRECT(ADDRESS(35,7)))</f>
        <v>-5</v>
      </c>
      <c r="G13" s="32">
        <f ca="1">IF(LEN(INDIRECT(ADDRESS(ROW()-1, COLUMN())))=1,"",INDIRECT(ADDRESS(18,7))-INDIRECT(ADDRESS(18,6)))</f>
        <v>5</v>
      </c>
      <c r="H13" s="32">
        <f ca="1">IF(LEN(INDIRECT(ADDRESS(ROW()-1, COLUMN())))=1,"",INDIRECT(ADDRESS(22,6))-INDIRECT(ADDRESS(22,7)))</f>
        <v>-9</v>
      </c>
      <c r="I13" s="32">
        <f ca="1">IF(LEN(INDIRECT(ADDRESS(ROW()-1, COLUMN())))=1,"",INDIRECT(ADDRESS(27,7))-INDIRECT(ADDRESS(27,6)))</f>
        <v>-3</v>
      </c>
      <c r="J13" s="29" t="s">
        <v>4</v>
      </c>
      <c r="K13" s="75"/>
      <c r="L13" s="32">
        <f ca="1">IF(COUNT(F13:J13)=0,"",SUM(F13:J13))</f>
        <v>-12</v>
      </c>
      <c r="M13" s="76"/>
    </row>
    <row r="14" spans="2:13" x14ac:dyDescent="0.25">
      <c r="M14" s="14"/>
    </row>
    <row r="15" spans="2:13" x14ac:dyDescent="0.25">
      <c r="M15" s="14"/>
    </row>
    <row r="16" spans="2:13" x14ac:dyDescent="0.25">
      <c r="M16" s="14"/>
    </row>
    <row r="17" spans="2:13" ht="21.75" thickBot="1" x14ac:dyDescent="0.3">
      <c r="B17" s="60" t="s">
        <v>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2:13" ht="30" customHeight="1" thickBot="1" x14ac:dyDescent="0.3">
      <c r="B18" s="19">
        <v>2</v>
      </c>
      <c r="C18" s="61" t="str">
        <f ca="1">IF(ISBLANK(INDIRECT(ADDRESS(B18*2+2,3))),"",INDIRECT(ADDRESS(B18*2+2,3)))</f>
        <v>JAZZZ</v>
      </c>
      <c r="D18" s="61"/>
      <c r="E18" s="62"/>
      <c r="F18" s="39">
        <v>7</v>
      </c>
      <c r="G18" s="40">
        <v>12</v>
      </c>
      <c r="H18" s="63" t="str">
        <f ca="1">IF(ISBLANK(INDIRECT(ADDRESS(K18*2+2,3))),"",INDIRECT(ADDRESS(K18*2+2,3)))</f>
        <v>Плутоний</v>
      </c>
      <c r="I18" s="61"/>
      <c r="J18" s="61"/>
      <c r="K18" s="19">
        <v>5</v>
      </c>
      <c r="L18" s="48" t="s">
        <v>6</v>
      </c>
      <c r="M18" s="52">
        <v>5</v>
      </c>
    </row>
    <row r="19" spans="2:13" ht="30" customHeight="1" thickBot="1" x14ac:dyDescent="0.3">
      <c r="B19" s="19">
        <v>3</v>
      </c>
      <c r="C19" s="61" t="str">
        <f ca="1">IF(ISBLANK(INDIRECT(ADDRESS(B19*2+2,3))),"",INDIRECT(ADDRESS(B19*2+2,3)))</f>
        <v>Buddy</v>
      </c>
      <c r="D19" s="61"/>
      <c r="E19" s="62"/>
      <c r="F19" s="39">
        <v>4</v>
      </c>
      <c r="G19" s="40">
        <v>6</v>
      </c>
      <c r="H19" s="63" t="str">
        <f ca="1">IF(ISBLANK(INDIRECT(ADDRESS(K19*2+2,3))),"",INDIRECT(ADDRESS(K19*2+2,3)))</f>
        <v>КВН</v>
      </c>
      <c r="I19" s="61"/>
      <c r="J19" s="61"/>
      <c r="K19" s="19">
        <v>4</v>
      </c>
      <c r="L19" s="48" t="s">
        <v>6</v>
      </c>
      <c r="M19" s="52">
        <v>6</v>
      </c>
    </row>
    <row r="20" spans="2:13" ht="30" customHeight="1" x14ac:dyDescent="0.35">
      <c r="M20" s="2"/>
    </row>
    <row r="21" spans="2:13" ht="30" customHeight="1" thickBot="1" x14ac:dyDescent="0.4">
      <c r="B21" s="60" t="s">
        <v>7</v>
      </c>
      <c r="C21" s="60"/>
      <c r="D21" s="60"/>
      <c r="E21" s="60"/>
      <c r="F21" s="60"/>
      <c r="G21" s="60"/>
      <c r="H21" s="60"/>
      <c r="I21" s="60"/>
      <c r="J21" s="60"/>
      <c r="K21" s="60"/>
      <c r="M21" s="2"/>
    </row>
    <row r="22" spans="2:13" ht="30" customHeight="1" thickBot="1" x14ac:dyDescent="0.3">
      <c r="B22" s="19">
        <v>5</v>
      </c>
      <c r="C22" s="61" t="str">
        <f ca="1">IF(ISBLANK(INDIRECT(ADDRESS(B22*2+2,3))),"",INDIRECT(ADDRESS(B22*2+2,3)))</f>
        <v>Плутоний</v>
      </c>
      <c r="D22" s="61"/>
      <c r="E22" s="62"/>
      <c r="F22" s="39">
        <v>4</v>
      </c>
      <c r="G22" s="40">
        <v>13</v>
      </c>
      <c r="H22" s="63" t="str">
        <f ca="1">IF(ISBLANK(INDIRECT(ADDRESS(K22*2+2,3))),"",INDIRECT(ADDRESS(K22*2+2,3)))</f>
        <v>Buddy</v>
      </c>
      <c r="I22" s="61"/>
      <c r="J22" s="61"/>
      <c r="K22" s="19">
        <v>3</v>
      </c>
      <c r="L22" s="48" t="s">
        <v>6</v>
      </c>
      <c r="M22" s="52">
        <v>1</v>
      </c>
    </row>
    <row r="23" spans="2:13" ht="30" customHeight="1" thickBot="1" x14ac:dyDescent="0.3">
      <c r="B23" s="19">
        <v>1</v>
      </c>
      <c r="C23" s="61" t="str">
        <f ca="1">IF(ISBLANK(INDIRECT(ADDRESS(B23*2+2,3))),"",INDIRECT(ADDRESS(B23*2+2,3)))</f>
        <v>БИП</v>
      </c>
      <c r="D23" s="61"/>
      <c r="E23" s="62"/>
      <c r="F23" s="39">
        <v>3</v>
      </c>
      <c r="G23" s="40">
        <v>13</v>
      </c>
      <c r="H23" s="63" t="str">
        <f ca="1">IF(ISBLANK(INDIRECT(ADDRESS(K23*2+2,3))),"",INDIRECT(ADDRESS(K23*2+2,3)))</f>
        <v>JAZZZ</v>
      </c>
      <c r="I23" s="61"/>
      <c r="J23" s="61"/>
      <c r="K23" s="19">
        <v>2</v>
      </c>
      <c r="L23" s="48" t="s">
        <v>6</v>
      </c>
      <c r="M23" s="52">
        <v>2</v>
      </c>
    </row>
    <row r="24" spans="2:13" ht="30" customHeight="1" x14ac:dyDescent="0.35">
      <c r="M24" s="2"/>
    </row>
    <row r="25" spans="2:13" ht="30" customHeight="1" thickBot="1" x14ac:dyDescent="0.4">
      <c r="B25" s="60" t="s">
        <v>8</v>
      </c>
      <c r="C25" s="60"/>
      <c r="D25" s="60"/>
      <c r="E25" s="60"/>
      <c r="F25" s="60"/>
      <c r="G25" s="60"/>
      <c r="H25" s="60"/>
      <c r="I25" s="60"/>
      <c r="J25" s="60"/>
      <c r="K25" s="60"/>
      <c r="M25" s="2"/>
    </row>
    <row r="26" spans="2:13" ht="30" customHeight="1" thickBot="1" x14ac:dyDescent="0.3">
      <c r="B26" s="19">
        <v>3</v>
      </c>
      <c r="C26" s="61" t="str">
        <f ca="1">IF(ISBLANK(INDIRECT(ADDRESS(B26*2+2,3))),"",INDIRECT(ADDRESS(B26*2+2,3)))</f>
        <v>Buddy</v>
      </c>
      <c r="D26" s="61"/>
      <c r="E26" s="62"/>
      <c r="F26" s="39">
        <v>13</v>
      </c>
      <c r="G26" s="40">
        <v>8</v>
      </c>
      <c r="H26" s="63" t="str">
        <f ca="1">IF(ISBLANK(INDIRECT(ADDRESS(K26*2+2,3))),"",INDIRECT(ADDRESS(K26*2+2,3)))</f>
        <v>БИП</v>
      </c>
      <c r="I26" s="61"/>
      <c r="J26" s="61"/>
      <c r="K26" s="19">
        <v>1</v>
      </c>
      <c r="L26" s="48" t="s">
        <v>6</v>
      </c>
      <c r="M26" s="52">
        <v>3</v>
      </c>
    </row>
    <row r="27" spans="2:13" ht="30" customHeight="1" thickBot="1" x14ac:dyDescent="0.3">
      <c r="B27" s="19">
        <v>4</v>
      </c>
      <c r="C27" s="61" t="str">
        <f ca="1">IF(ISBLANK(INDIRECT(ADDRESS(B27*2+2,3))),"",INDIRECT(ADDRESS(B27*2+2,3)))</f>
        <v>КВН</v>
      </c>
      <c r="D27" s="61"/>
      <c r="E27" s="62"/>
      <c r="F27" s="39">
        <v>13</v>
      </c>
      <c r="G27" s="40">
        <v>10</v>
      </c>
      <c r="H27" s="63" t="str">
        <f ca="1">IF(ISBLANK(INDIRECT(ADDRESS(K27*2+2,3))),"",INDIRECT(ADDRESS(K27*2+2,3)))</f>
        <v>Плутоний</v>
      </c>
      <c r="I27" s="61"/>
      <c r="J27" s="61"/>
      <c r="K27" s="19">
        <v>5</v>
      </c>
      <c r="L27" s="48" t="s">
        <v>6</v>
      </c>
      <c r="M27" s="52">
        <v>4</v>
      </c>
    </row>
    <row r="28" spans="2:13" ht="30" customHeight="1" x14ac:dyDescent="0.35">
      <c r="M28" s="2"/>
    </row>
    <row r="29" spans="2:13" ht="30" customHeight="1" thickBot="1" x14ac:dyDescent="0.4">
      <c r="B29" s="60" t="s">
        <v>9</v>
      </c>
      <c r="C29" s="60"/>
      <c r="D29" s="60"/>
      <c r="E29" s="60"/>
      <c r="F29" s="60"/>
      <c r="G29" s="60"/>
      <c r="H29" s="60"/>
      <c r="I29" s="60"/>
      <c r="J29" s="60"/>
      <c r="K29" s="60"/>
      <c r="M29" s="2"/>
    </row>
    <row r="30" spans="2:13" ht="30" customHeight="1" thickBot="1" x14ac:dyDescent="0.3">
      <c r="B30" s="19">
        <v>1</v>
      </c>
      <c r="C30" s="61" t="str">
        <f ca="1">IF(ISBLANK(INDIRECT(ADDRESS(B30*2+2,3))),"",INDIRECT(ADDRESS(B30*2+2,3)))</f>
        <v>БИП</v>
      </c>
      <c r="D30" s="61"/>
      <c r="E30" s="62"/>
      <c r="F30" s="39">
        <v>10</v>
      </c>
      <c r="G30" s="40">
        <v>8</v>
      </c>
      <c r="H30" s="63" t="str">
        <f ca="1">IF(ISBLANK(INDIRECT(ADDRESS(K30*2+2,3))),"",INDIRECT(ADDRESS(K30*2+2,3)))</f>
        <v>КВН</v>
      </c>
      <c r="I30" s="61"/>
      <c r="J30" s="61"/>
      <c r="K30" s="19">
        <v>4</v>
      </c>
      <c r="L30" s="48" t="s">
        <v>6</v>
      </c>
      <c r="M30" s="52">
        <v>8</v>
      </c>
    </row>
    <row r="31" spans="2:13" ht="30" customHeight="1" thickBot="1" x14ac:dyDescent="0.3">
      <c r="B31" s="19">
        <v>2</v>
      </c>
      <c r="C31" s="61" t="str">
        <f ca="1">IF(ISBLANK(INDIRECT(ADDRESS(B31*2+2,3))),"",INDIRECT(ADDRESS(B31*2+2,3)))</f>
        <v>JAZZZ</v>
      </c>
      <c r="D31" s="61"/>
      <c r="E31" s="62"/>
      <c r="F31" s="39">
        <v>2</v>
      </c>
      <c r="G31" s="40">
        <v>13</v>
      </c>
      <c r="H31" s="63" t="str">
        <f ca="1">IF(ISBLANK(INDIRECT(ADDRESS(K31*2+2,3))),"",INDIRECT(ADDRESS(K31*2+2,3)))</f>
        <v>Buddy</v>
      </c>
      <c r="I31" s="61"/>
      <c r="J31" s="61"/>
      <c r="K31" s="19">
        <v>3</v>
      </c>
      <c r="L31" s="48" t="s">
        <v>6</v>
      </c>
      <c r="M31" s="52">
        <v>9</v>
      </c>
    </row>
    <row r="32" spans="2:13" ht="30" customHeight="1" x14ac:dyDescent="0.35">
      <c r="M32" s="2"/>
    </row>
    <row r="33" spans="2:13" ht="30" customHeight="1" thickBot="1" x14ac:dyDescent="0.4">
      <c r="B33" s="60" t="s">
        <v>10</v>
      </c>
      <c r="C33" s="60"/>
      <c r="D33" s="60"/>
      <c r="E33" s="60"/>
      <c r="F33" s="60"/>
      <c r="G33" s="60"/>
      <c r="H33" s="60"/>
      <c r="I33" s="60"/>
      <c r="J33" s="60"/>
      <c r="K33" s="60"/>
      <c r="M33" s="2"/>
    </row>
    <row r="34" spans="2:13" ht="30" customHeight="1" thickBot="1" x14ac:dyDescent="0.3">
      <c r="B34" s="19">
        <v>4</v>
      </c>
      <c r="C34" s="61" t="str">
        <f ca="1">IF(ISBLANK(INDIRECT(ADDRESS(B34*2+2,3))),"",INDIRECT(ADDRESS(B34*2+2,3)))</f>
        <v>КВН</v>
      </c>
      <c r="D34" s="61"/>
      <c r="E34" s="62"/>
      <c r="F34" s="39">
        <v>10</v>
      </c>
      <c r="G34" s="40">
        <v>9</v>
      </c>
      <c r="H34" s="63" t="str">
        <f ca="1">IF(ISBLANK(INDIRECT(ADDRESS(K34*2+2,3))),"",INDIRECT(ADDRESS(K34*2+2,3)))</f>
        <v>JAZZZ</v>
      </c>
      <c r="I34" s="61"/>
      <c r="J34" s="61"/>
      <c r="K34" s="19">
        <v>2</v>
      </c>
      <c r="L34" s="48" t="s">
        <v>6</v>
      </c>
      <c r="M34" s="52">
        <v>1</v>
      </c>
    </row>
    <row r="35" spans="2:13" ht="30" customHeight="1" thickBot="1" x14ac:dyDescent="0.3">
      <c r="B35" s="19">
        <v>5</v>
      </c>
      <c r="C35" s="61" t="str">
        <f ca="1">IF(ISBLANK(INDIRECT(ADDRESS(B35*2+2,3))),"",INDIRECT(ADDRESS(B35*2+2,3)))</f>
        <v>Плутоний</v>
      </c>
      <c r="D35" s="61"/>
      <c r="E35" s="62"/>
      <c r="F35" s="39">
        <v>7</v>
      </c>
      <c r="G35" s="40">
        <v>12</v>
      </c>
      <c r="H35" s="63" t="str">
        <f ca="1">IF(ISBLANK(INDIRECT(ADDRESS(K35*2+2,3))),"",INDIRECT(ADDRESS(K35*2+2,3)))</f>
        <v>БИП</v>
      </c>
      <c r="I35" s="61"/>
      <c r="J35" s="61"/>
      <c r="K35" s="19">
        <v>1</v>
      </c>
      <c r="L35" s="48" t="s">
        <v>6</v>
      </c>
      <c r="M35" s="52">
        <v>6</v>
      </c>
    </row>
    <row r="36" spans="2:13" ht="30" customHeight="1" x14ac:dyDescent="0.25"/>
    <row r="37" spans="2:13" ht="30" customHeight="1" x14ac:dyDescent="0.25"/>
    <row r="38" spans="2:13" ht="30" customHeight="1" x14ac:dyDescent="0.25"/>
    <row r="39" spans="2:13" ht="30" customHeight="1" x14ac:dyDescent="0.25"/>
    <row r="40" spans="2:13" ht="30" customHeight="1" x14ac:dyDescent="0.25"/>
    <row r="41" spans="2:13" ht="30" customHeight="1" x14ac:dyDescent="0.25"/>
    <row r="42" spans="2:13" ht="30" customHeight="1" x14ac:dyDescent="0.25"/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O11" sqref="O11"/>
    </sheetView>
  </sheetViews>
  <sheetFormatPr defaultRowHeight="15" x14ac:dyDescent="0.25"/>
  <cols>
    <col min="1" max="1" width="4" style="43" customWidth="1"/>
    <col min="2" max="12" width="10.28515625" style="14" customWidth="1"/>
    <col min="13" max="13" width="10.28515625" style="50" customWidth="1"/>
    <col min="14" max="15" width="10.28515625" style="14" customWidth="1"/>
    <col min="16" max="16384" width="9.140625" style="14"/>
  </cols>
  <sheetData>
    <row r="1" spans="2:14" ht="59.25" customHeight="1" x14ac:dyDescent="0.25">
      <c r="B1" s="78" t="s">
        <v>11</v>
      </c>
      <c r="C1" s="78"/>
      <c r="D1" s="78"/>
      <c r="E1" s="78"/>
      <c r="F1" s="78"/>
      <c r="G1" s="78"/>
      <c r="H1" s="78"/>
      <c r="I1" s="78"/>
      <c r="J1" s="78"/>
      <c r="K1" s="78"/>
      <c r="M1" s="14"/>
    </row>
    <row r="2" spans="2:14" ht="15.75" thickBot="1" x14ac:dyDescent="0.3">
      <c r="M2" s="14"/>
    </row>
    <row r="3" spans="2:14" ht="30" customHeight="1" thickBot="1" x14ac:dyDescent="0.3">
      <c r="B3" s="38"/>
      <c r="C3" s="79" t="s">
        <v>0</v>
      </c>
      <c r="D3" s="80"/>
      <c r="E3" s="81"/>
      <c r="F3" s="15">
        <v>1</v>
      </c>
      <c r="G3" s="15">
        <v>2</v>
      </c>
      <c r="H3" s="15">
        <v>3</v>
      </c>
      <c r="I3" s="16">
        <v>4</v>
      </c>
      <c r="J3" s="16">
        <v>5</v>
      </c>
      <c r="K3" s="16">
        <v>6</v>
      </c>
      <c r="L3" s="17" t="s">
        <v>1</v>
      </c>
      <c r="M3" s="15" t="s">
        <v>2</v>
      </c>
      <c r="N3" s="18" t="s">
        <v>3</v>
      </c>
    </row>
    <row r="4" spans="2:14" ht="24" customHeight="1" x14ac:dyDescent="0.25">
      <c r="B4" s="82">
        <v>1</v>
      </c>
      <c r="C4" s="83" t="s">
        <v>21</v>
      </c>
      <c r="D4" s="84"/>
      <c r="E4" s="85"/>
      <c r="F4" s="23" t="s">
        <v>4</v>
      </c>
      <c r="G4" s="20" t="str">
        <f ca="1">INDIRECT(ADDRESS(27,6))&amp;":"&amp;INDIRECT(ADDRESS(27,7))</f>
        <v>9:13</v>
      </c>
      <c r="H4" s="20" t="str">
        <f ca="1">INDIRECT(ADDRESS(31,7))&amp;":"&amp;INDIRECT(ADDRESS(31,6))</f>
        <v>10:9</v>
      </c>
      <c r="I4" s="20" t="str">
        <f ca="1">INDIRECT(ADDRESS(36,6))&amp;":"&amp;INDIRECT(ADDRESS(36,7))</f>
        <v>13:12</v>
      </c>
      <c r="J4" s="20" t="str">
        <f ca="1">INDIRECT(ADDRESS(42,7))&amp;":"&amp;INDIRECT(ADDRESS(42,6))</f>
        <v>7:9</v>
      </c>
      <c r="K4" s="34" t="str">
        <f ca="1">INDIRECT(ADDRESS(20,6))&amp;":"&amp;INDIRECT(ADDRESS(20,7))</f>
        <v>11:12</v>
      </c>
      <c r="L4" s="93">
        <f ca="1">IF(COUNT(F5:K5)=0,"",COUNTIF(F5:K5,"&gt;0")+0.5*COUNTIF(F5:K5,0))</f>
        <v>2</v>
      </c>
      <c r="M4" s="37"/>
      <c r="N4" s="92">
        <v>5</v>
      </c>
    </row>
    <row r="5" spans="2:14" ht="24" customHeight="1" x14ac:dyDescent="0.25">
      <c r="B5" s="65"/>
      <c r="C5" s="66"/>
      <c r="D5" s="67"/>
      <c r="E5" s="68"/>
      <c r="F5" s="27" t="s">
        <v>4</v>
      </c>
      <c r="G5" s="30">
        <f ca="1">IF(LEN(INDIRECT(ADDRESS(ROW()-1, COLUMN())))=1,"",INDIRECT(ADDRESS(27,6))-INDIRECT(ADDRESS(27,7)))</f>
        <v>-4</v>
      </c>
      <c r="H5" s="30">
        <f ca="1">IF(LEN(INDIRECT(ADDRESS(ROW()-1, COLUMN())))=1,"",INDIRECT(ADDRESS(31,7))-INDIRECT(ADDRESS(31,6)))</f>
        <v>1</v>
      </c>
      <c r="I5" s="30">
        <f ca="1">IF(LEN(INDIRECT(ADDRESS(ROW()-1, COLUMN())))=1,"",INDIRECT(ADDRESS(36,6))-INDIRECT(ADDRESS(36,7)))</f>
        <v>1</v>
      </c>
      <c r="J5" s="30">
        <f ca="1">IF(LEN(INDIRECT(ADDRESS(ROW()-1, COLUMN())))=1,"",INDIRECT(ADDRESS(42,7))-INDIRECT(ADDRESS(42,6)))</f>
        <v>-2</v>
      </c>
      <c r="K5" s="31">
        <f ca="1">IF(LEN(INDIRECT(ADDRESS(ROW()-1, COLUMN())))=1,"",INDIRECT(ADDRESS(20,6))-INDIRECT(ADDRESS(20,7)))</f>
        <v>-1</v>
      </c>
      <c r="L5" s="89"/>
      <c r="M5" s="30">
        <f ca="1">IF(COUNT(F5:K5)=0,"",SUM(F5:K5))</f>
        <v>-5</v>
      </c>
      <c r="N5" s="88"/>
    </row>
    <row r="6" spans="2:14" ht="24" customHeight="1" x14ac:dyDescent="0.25">
      <c r="B6" s="64">
        <v>2</v>
      </c>
      <c r="C6" s="66" t="s">
        <v>55</v>
      </c>
      <c r="D6" s="67"/>
      <c r="E6" s="68"/>
      <c r="F6" s="25" t="str">
        <f ca="1">INDIRECT(ADDRESS(27,7))&amp;":"&amp;INDIRECT(ADDRESS(27,6))</f>
        <v>13:9</v>
      </c>
      <c r="G6" s="22" t="s">
        <v>4</v>
      </c>
      <c r="H6" s="21" t="str">
        <f ca="1">INDIRECT(ADDRESS(37,6))&amp;":"&amp;INDIRECT(ADDRESS(37,7))</f>
        <v>7:8</v>
      </c>
      <c r="I6" s="21" t="str">
        <f ca="1">INDIRECT(ADDRESS(41,7))&amp;":"&amp;INDIRECT(ADDRESS(41,6))</f>
        <v>13:5</v>
      </c>
      <c r="J6" s="21" t="str">
        <f ca="1">INDIRECT(ADDRESS(21,6))&amp;":"&amp;INDIRECT(ADDRESS(21,7))</f>
        <v>13:5</v>
      </c>
      <c r="K6" s="24" t="str">
        <f ca="1">INDIRECT(ADDRESS(30,6))&amp;":"&amp;INDIRECT(ADDRESS(30,7))</f>
        <v>10:6</v>
      </c>
      <c r="L6" s="89">
        <f ca="1">IF(COUNT(F7:K7)=0,"",COUNTIF(F7:K7,"&gt;0")+0.5*COUNTIF(F7:K7,0))</f>
        <v>4</v>
      </c>
      <c r="M6" s="30"/>
      <c r="N6" s="87">
        <v>1</v>
      </c>
    </row>
    <row r="7" spans="2:14" ht="24" customHeight="1" x14ac:dyDescent="0.25">
      <c r="B7" s="65"/>
      <c r="C7" s="66"/>
      <c r="D7" s="67"/>
      <c r="E7" s="68"/>
      <c r="F7" s="36">
        <f ca="1">IF(LEN(INDIRECT(ADDRESS(ROW()-1, COLUMN())))=1,"",INDIRECT(ADDRESS(27,7))-INDIRECT(ADDRESS(27,6)))</f>
        <v>4</v>
      </c>
      <c r="G7" s="28" t="s">
        <v>4</v>
      </c>
      <c r="H7" s="30">
        <f ca="1">IF(LEN(INDIRECT(ADDRESS(ROW()-1, COLUMN())))=1,"",INDIRECT(ADDRESS(37,6))-INDIRECT(ADDRESS(37,7)))</f>
        <v>-1</v>
      </c>
      <c r="I7" s="30">
        <f ca="1">IF(LEN(INDIRECT(ADDRESS(ROW()-1, COLUMN())))=1,"",INDIRECT(ADDRESS(41,7))-INDIRECT(ADDRESS(41,6)))</f>
        <v>8</v>
      </c>
      <c r="J7" s="30">
        <f ca="1">IF(LEN(INDIRECT(ADDRESS(ROW()-1, COLUMN())))=1,"",INDIRECT(ADDRESS(21,6))-INDIRECT(ADDRESS(21,7)))</f>
        <v>8</v>
      </c>
      <c r="K7" s="31">
        <f ca="1">IF(LEN(INDIRECT(ADDRESS(ROW()-1, COLUMN())))=1,"",INDIRECT(ADDRESS(30,6))-INDIRECT(ADDRESS(30,7)))</f>
        <v>4</v>
      </c>
      <c r="L7" s="89"/>
      <c r="M7" s="30">
        <f ca="1">IF(COUNT(F7:K7)=0,"",SUM(F7:K7))</f>
        <v>23</v>
      </c>
      <c r="N7" s="88"/>
    </row>
    <row r="8" spans="2:14" ht="24" customHeight="1" x14ac:dyDescent="0.25">
      <c r="B8" s="64">
        <v>3</v>
      </c>
      <c r="C8" s="66" t="s">
        <v>24</v>
      </c>
      <c r="D8" s="67"/>
      <c r="E8" s="68"/>
      <c r="F8" s="25" t="str">
        <f ca="1">INDIRECT(ADDRESS(31,6))&amp;":"&amp;INDIRECT(ADDRESS(31,7))</f>
        <v>9:10</v>
      </c>
      <c r="G8" s="21" t="str">
        <f ca="1">INDIRECT(ADDRESS(37,7))&amp;":"&amp;INDIRECT(ADDRESS(37,6))</f>
        <v>8:7</v>
      </c>
      <c r="H8" s="22" t="s">
        <v>4</v>
      </c>
      <c r="I8" s="21" t="str">
        <f ca="1">INDIRECT(ADDRESS(22,6))&amp;":"&amp;INDIRECT(ADDRESS(22,7))</f>
        <v>13:4</v>
      </c>
      <c r="J8" s="21" t="str">
        <f ca="1">INDIRECT(ADDRESS(26,7))&amp;":"&amp;INDIRECT(ADDRESS(26,6))</f>
        <v>13:5</v>
      </c>
      <c r="K8" s="24" t="str">
        <f ca="1">INDIRECT(ADDRESS(40,6))&amp;":"&amp;INDIRECT(ADDRESS(40,7))</f>
        <v>11:12</v>
      </c>
      <c r="L8" s="89">
        <f ca="1">IF(COUNT(F9:K9)=0,"",COUNTIF(F9:K9,"&gt;0")+0.5*COUNTIF(F9:K9,0))</f>
        <v>3</v>
      </c>
      <c r="M8" s="30"/>
      <c r="N8" s="87">
        <v>3</v>
      </c>
    </row>
    <row r="9" spans="2:14" ht="24" customHeight="1" x14ac:dyDescent="0.25">
      <c r="B9" s="65"/>
      <c r="C9" s="66"/>
      <c r="D9" s="67"/>
      <c r="E9" s="68"/>
      <c r="F9" s="36">
        <f ca="1">IF(LEN(INDIRECT(ADDRESS(ROW()-1, COLUMN())))=1,"",INDIRECT(ADDRESS(31,6))-INDIRECT(ADDRESS(31,7)))</f>
        <v>-1</v>
      </c>
      <c r="G9" s="30">
        <f ca="1">IF(LEN(INDIRECT(ADDRESS(ROW()-1, COLUMN())))=1,"",INDIRECT(ADDRESS(37,7))-INDIRECT(ADDRESS(37,6)))</f>
        <v>1</v>
      </c>
      <c r="H9" s="28" t="s">
        <v>4</v>
      </c>
      <c r="I9" s="30">
        <f ca="1">IF(LEN(INDIRECT(ADDRESS(ROW()-1, COLUMN())))=1,"",INDIRECT(ADDRESS(22,6))-INDIRECT(ADDRESS(22,7)))</f>
        <v>9</v>
      </c>
      <c r="J9" s="30">
        <f ca="1">IF(LEN(INDIRECT(ADDRESS(ROW()-1, COLUMN())))=1,"",INDIRECT(ADDRESS(26,7))-INDIRECT(ADDRESS(26,6)))</f>
        <v>8</v>
      </c>
      <c r="K9" s="31">
        <f ca="1">IF(LEN(INDIRECT(ADDRESS(ROW()-1, COLUMN())))=1,"",INDIRECT(ADDRESS(40,6))-INDIRECT(ADDRESS(40,7)))</f>
        <v>-1</v>
      </c>
      <c r="L9" s="89"/>
      <c r="M9" s="30">
        <f ca="1">IF(COUNT(F9:K9)=0,"",SUM(F9:K9))</f>
        <v>16</v>
      </c>
      <c r="N9" s="88"/>
    </row>
    <row r="10" spans="2:14" ht="24" customHeight="1" x14ac:dyDescent="0.25">
      <c r="B10" s="64">
        <v>4</v>
      </c>
      <c r="C10" s="66" t="s">
        <v>22</v>
      </c>
      <c r="D10" s="67"/>
      <c r="E10" s="68"/>
      <c r="F10" s="25" t="str">
        <f ca="1">INDIRECT(ADDRESS(36,7))&amp;":"&amp;INDIRECT(ADDRESS(36,6))</f>
        <v>12:13</v>
      </c>
      <c r="G10" s="21" t="str">
        <f ca="1">INDIRECT(ADDRESS(41,6))&amp;":"&amp;INDIRECT(ADDRESS(41,7))</f>
        <v>5:13</v>
      </c>
      <c r="H10" s="21" t="str">
        <f ca="1">INDIRECT(ADDRESS(22,7))&amp;":"&amp;INDIRECT(ADDRESS(22,6))</f>
        <v>4:13</v>
      </c>
      <c r="I10" s="22" t="s">
        <v>4</v>
      </c>
      <c r="J10" s="21" t="str">
        <f ca="1">INDIRECT(ADDRESS(32,6))&amp;":"&amp;INDIRECT(ADDRESS(32,7))</f>
        <v>13:8</v>
      </c>
      <c r="K10" s="24" t="str">
        <f ca="1">INDIRECT(ADDRESS(25,7))&amp;":"&amp;INDIRECT(ADDRESS(25,6))</f>
        <v>6:13</v>
      </c>
      <c r="L10" s="89">
        <f ca="1">IF(COUNT(F11:K11)=0,"",COUNTIF(F11:K11,"&gt;0")+0.5*COUNTIF(F11:K11,0))</f>
        <v>1</v>
      </c>
      <c r="M10" s="30"/>
      <c r="N10" s="87">
        <v>6</v>
      </c>
    </row>
    <row r="11" spans="2:14" ht="24" customHeight="1" x14ac:dyDescent="0.25">
      <c r="B11" s="65"/>
      <c r="C11" s="66"/>
      <c r="D11" s="67"/>
      <c r="E11" s="68"/>
      <c r="F11" s="36">
        <f ca="1">IF(LEN(INDIRECT(ADDRESS(ROW()-1, COLUMN())))=1,"",INDIRECT(ADDRESS(36,7))-INDIRECT(ADDRESS(36,6)))</f>
        <v>-1</v>
      </c>
      <c r="G11" s="30">
        <f ca="1">IF(LEN(INDIRECT(ADDRESS(ROW()-1, COLUMN())))=1,"",INDIRECT(ADDRESS(41,6))-INDIRECT(ADDRESS(41,7)))</f>
        <v>-8</v>
      </c>
      <c r="H11" s="30">
        <f ca="1">IF(LEN(INDIRECT(ADDRESS(ROW()-1, COLUMN())))=1,"",INDIRECT(ADDRESS(22,7))-INDIRECT(ADDRESS(22,6)))</f>
        <v>-9</v>
      </c>
      <c r="I11" s="28" t="s">
        <v>4</v>
      </c>
      <c r="J11" s="30">
        <f ca="1">IF(LEN(INDIRECT(ADDRESS(ROW()-1, COLUMN())))=1,"",INDIRECT(ADDRESS(32,6))-INDIRECT(ADDRESS(32,7)))</f>
        <v>5</v>
      </c>
      <c r="K11" s="31">
        <f ca="1">IF(LEN(INDIRECT(ADDRESS(ROW()-1, COLUMN())))=1,"",INDIRECT(ADDRESS(25,7))-INDIRECT(ADDRESS(25,6)))</f>
        <v>-7</v>
      </c>
      <c r="L11" s="89"/>
      <c r="M11" s="30">
        <f ca="1">IF(COUNT(F11:K11)=0,"",SUM(F11:K11))</f>
        <v>-20</v>
      </c>
      <c r="N11" s="88"/>
    </row>
    <row r="12" spans="2:14" ht="24" customHeight="1" x14ac:dyDescent="0.25">
      <c r="B12" s="64">
        <v>5</v>
      </c>
      <c r="C12" s="66" t="s">
        <v>56</v>
      </c>
      <c r="D12" s="67"/>
      <c r="E12" s="68"/>
      <c r="F12" s="25" t="str">
        <f ca="1">INDIRECT(ADDRESS(42,6))&amp;":"&amp;INDIRECT(ADDRESS(42,7))</f>
        <v>9:7</v>
      </c>
      <c r="G12" s="21" t="str">
        <f ca="1">INDIRECT(ADDRESS(21,7))&amp;":"&amp;INDIRECT(ADDRESS(21,6))</f>
        <v>5:13</v>
      </c>
      <c r="H12" s="21" t="str">
        <f ca="1">INDIRECT(ADDRESS(26,6))&amp;":"&amp;INDIRECT(ADDRESS(26,7))</f>
        <v>5:13</v>
      </c>
      <c r="I12" s="21" t="str">
        <f ca="1">INDIRECT(ADDRESS(32,7))&amp;":"&amp;INDIRECT(ADDRESS(32,6))</f>
        <v>8:13</v>
      </c>
      <c r="J12" s="22" t="s">
        <v>4</v>
      </c>
      <c r="K12" s="24" t="str">
        <f ca="1">INDIRECT(ADDRESS(35,7))&amp;":"&amp;INDIRECT(ADDRESS(35,6))</f>
        <v>13:1</v>
      </c>
      <c r="L12" s="89">
        <f ca="1">IF(COUNT(F13:K13)=0,"",COUNTIF(F13:K13,"&gt;0")+0.5*COUNTIF(F13:K13,0))</f>
        <v>2</v>
      </c>
      <c r="M12" s="30"/>
      <c r="N12" s="87">
        <v>4</v>
      </c>
    </row>
    <row r="13" spans="2:14" ht="24" customHeight="1" x14ac:dyDescent="0.25">
      <c r="B13" s="65"/>
      <c r="C13" s="66"/>
      <c r="D13" s="67"/>
      <c r="E13" s="68"/>
      <c r="F13" s="36">
        <f ca="1">IF(LEN(INDIRECT(ADDRESS(ROW()-1, COLUMN())))=1,"",INDIRECT(ADDRESS(42,6))-INDIRECT(ADDRESS(42,7)))</f>
        <v>2</v>
      </c>
      <c r="G13" s="30">
        <f ca="1">IF(LEN(INDIRECT(ADDRESS(ROW()-1, COLUMN())))=1,"",INDIRECT(ADDRESS(21,7))-INDIRECT(ADDRESS(21,6)))</f>
        <v>-8</v>
      </c>
      <c r="H13" s="30">
        <f ca="1">IF(LEN(INDIRECT(ADDRESS(ROW()-1, COLUMN())))=1,"",INDIRECT(ADDRESS(26,6))-INDIRECT(ADDRESS(26,7)))</f>
        <v>-8</v>
      </c>
      <c r="I13" s="30">
        <f ca="1">IF(LEN(INDIRECT(ADDRESS(ROW()-1, COLUMN())))=1,"",INDIRECT(ADDRESS(32,7))-INDIRECT(ADDRESS(32,6)))</f>
        <v>-5</v>
      </c>
      <c r="J13" s="28" t="s">
        <v>4</v>
      </c>
      <c r="K13" s="31">
        <f ca="1">IF(LEN(INDIRECT(ADDRESS(ROW()-1, COLUMN())))=1,"",INDIRECT(ADDRESS(35,7))-INDIRECT(ADDRESS(35,6)))</f>
        <v>12</v>
      </c>
      <c r="L13" s="89"/>
      <c r="M13" s="30">
        <f ca="1">IF(COUNT(F13:K13)=0,"",SUM(F13:K13))</f>
        <v>-7</v>
      </c>
      <c r="N13" s="88"/>
    </row>
    <row r="14" spans="2:14" ht="24" customHeight="1" x14ac:dyDescent="0.25">
      <c r="B14" s="64">
        <v>6</v>
      </c>
      <c r="C14" s="66" t="s">
        <v>57</v>
      </c>
      <c r="D14" s="67"/>
      <c r="E14" s="68"/>
      <c r="F14" s="25" t="str">
        <f ca="1">INDIRECT(ADDRESS(20,7))&amp;":"&amp;INDIRECT(ADDRESS(20,6))</f>
        <v>12:11</v>
      </c>
      <c r="G14" s="21" t="str">
        <f ca="1">INDIRECT(ADDRESS(30,7))&amp;":"&amp;INDIRECT(ADDRESS(30,6))</f>
        <v>6:10</v>
      </c>
      <c r="H14" s="21" t="str">
        <f ca="1">INDIRECT(ADDRESS(40,7))&amp;":"&amp;INDIRECT(ADDRESS(40,6))</f>
        <v>12:11</v>
      </c>
      <c r="I14" s="21" t="str">
        <f ca="1">INDIRECT(ADDRESS(25,6))&amp;":"&amp;INDIRECT(ADDRESS(25,7))</f>
        <v>13:6</v>
      </c>
      <c r="J14" s="21" t="str">
        <f ca="1">INDIRECT(ADDRESS(35,6))&amp;":"&amp;INDIRECT(ADDRESS(35,7))</f>
        <v>1:13</v>
      </c>
      <c r="K14" s="26" t="s">
        <v>4</v>
      </c>
      <c r="L14" s="89">
        <f ca="1">IF(COUNT(F15:K15)=0,"",COUNTIF(F15:K15,"&gt;0")+0.5*COUNTIF(F15:K15,0))</f>
        <v>3</v>
      </c>
      <c r="M14" s="30"/>
      <c r="N14" s="87">
        <v>2</v>
      </c>
    </row>
    <row r="15" spans="2:14" ht="24" customHeight="1" thickBot="1" x14ac:dyDescent="0.3">
      <c r="B15" s="71"/>
      <c r="C15" s="72"/>
      <c r="D15" s="73"/>
      <c r="E15" s="74"/>
      <c r="F15" s="33">
        <f ca="1">IF(LEN(INDIRECT(ADDRESS(ROW()-1, COLUMN())))=1,"",INDIRECT(ADDRESS(20,7))-INDIRECT(ADDRESS(20,6)))</f>
        <v>1</v>
      </c>
      <c r="G15" s="32">
        <f ca="1">IF(LEN(INDIRECT(ADDRESS(ROW()-1, COLUMN())))=1,"",INDIRECT(ADDRESS(30,7))-INDIRECT(ADDRESS(30,6)))</f>
        <v>-4</v>
      </c>
      <c r="H15" s="32">
        <f ca="1">IF(LEN(INDIRECT(ADDRESS(ROW()-1, COLUMN())))=1,"",INDIRECT(ADDRESS(40,7))-INDIRECT(ADDRESS(40,6)))</f>
        <v>1</v>
      </c>
      <c r="I15" s="32">
        <f ca="1">IF(LEN(INDIRECT(ADDRESS(ROW()-1, COLUMN())))=1,"",INDIRECT(ADDRESS(25,6))-INDIRECT(ADDRESS(25,7)))</f>
        <v>7</v>
      </c>
      <c r="J15" s="32">
        <f ca="1">IF(LEN(INDIRECT(ADDRESS(ROW()-1, COLUMN())))=1,"",INDIRECT(ADDRESS(35,6))-INDIRECT(ADDRESS(35,7)))</f>
        <v>-12</v>
      </c>
      <c r="K15" s="29" t="s">
        <v>4</v>
      </c>
      <c r="L15" s="90"/>
      <c r="M15" s="32">
        <f ca="1">IF(COUNT(F15:K15)=0,"",SUM(F15:K15))</f>
        <v>-7</v>
      </c>
      <c r="N15" s="91"/>
    </row>
    <row r="16" spans="2:14" x14ac:dyDescent="0.25">
      <c r="M16" s="14"/>
    </row>
    <row r="17" spans="2:16" x14ac:dyDescent="0.25">
      <c r="M17" s="14"/>
    </row>
    <row r="18" spans="2:16" x14ac:dyDescent="0.25">
      <c r="M18" s="14"/>
    </row>
    <row r="19" spans="2:16" ht="30" customHeight="1" thickBot="1" x14ac:dyDescent="0.3">
      <c r="B19" s="60" t="s">
        <v>5</v>
      </c>
      <c r="C19" s="60"/>
      <c r="D19" s="60"/>
      <c r="E19" s="60"/>
      <c r="F19" s="60"/>
      <c r="G19" s="60"/>
      <c r="H19" s="60"/>
      <c r="I19" s="60"/>
      <c r="J19" s="60"/>
      <c r="K19" s="60"/>
      <c r="M19" s="14"/>
    </row>
    <row r="20" spans="2:16" ht="30" customHeight="1" thickBot="1" x14ac:dyDescent="0.3">
      <c r="B20" s="19">
        <v>1</v>
      </c>
      <c r="C20" s="61" t="str">
        <f ca="1">IF(ISBLANK(INDIRECT(ADDRESS(B20*2+2,3))),"",INDIRECT(ADDRESS(B20*2+2,3)))</f>
        <v>ВДВ</v>
      </c>
      <c r="D20" s="61"/>
      <c r="E20" s="62"/>
      <c r="F20" s="39">
        <v>11</v>
      </c>
      <c r="G20" s="40">
        <v>12</v>
      </c>
      <c r="H20" s="63" t="str">
        <f ca="1">IF(ISBLANK(INDIRECT(ADDRESS(K20*2+2,3))),"",INDIRECT(ADDRESS(K20*2+2,3)))</f>
        <v>Федотов, Крошилов, Жака</v>
      </c>
      <c r="I20" s="61"/>
      <c r="J20" s="61"/>
      <c r="K20" s="19">
        <v>6</v>
      </c>
      <c r="L20" s="48" t="s">
        <v>6</v>
      </c>
      <c r="M20" s="53">
        <v>7</v>
      </c>
    </row>
    <row r="21" spans="2:16" ht="30" customHeight="1" thickBot="1" x14ac:dyDescent="0.3">
      <c r="B21" s="19">
        <v>2</v>
      </c>
      <c r="C21" s="61" t="str">
        <f ca="1">IF(ISBLANK(INDIRECT(ADDRESS(B21*2+2,3))),"",INDIRECT(ADDRESS(B21*2+2,3)))</f>
        <v>Чёрная мамба</v>
      </c>
      <c r="D21" s="61"/>
      <c r="E21" s="62"/>
      <c r="F21" s="39">
        <v>13</v>
      </c>
      <c r="G21" s="40">
        <v>5</v>
      </c>
      <c r="H21" s="63" t="str">
        <f ca="1">IF(ISBLANK(INDIRECT(ADDRESS(K21*2+2,3))),"",INDIRECT(ADDRESS(K21*2+2,3)))</f>
        <v>Chapms-Elysees</v>
      </c>
      <c r="I21" s="61"/>
      <c r="J21" s="61"/>
      <c r="K21" s="19">
        <v>5</v>
      </c>
      <c r="L21" s="48" t="s">
        <v>6</v>
      </c>
      <c r="M21" s="53">
        <v>8</v>
      </c>
    </row>
    <row r="22" spans="2:16" ht="30" customHeight="1" thickBot="1" x14ac:dyDescent="0.3">
      <c r="B22" s="19">
        <v>3</v>
      </c>
      <c r="C22" s="61" t="str">
        <f ca="1">IF(ISBLANK(INDIRECT(ADDRESS(B22*2+2,3))),"",INDIRECT(ADDRESS(B22*2+2,3)))</f>
        <v>Титаны</v>
      </c>
      <c r="D22" s="61"/>
      <c r="E22" s="62"/>
      <c r="F22" s="39">
        <v>13</v>
      </c>
      <c r="G22" s="40">
        <v>4</v>
      </c>
      <c r="H22" s="63" t="str">
        <f ca="1">IF(ISBLANK(INDIRECT(ADDRESS(K22*2+2,3))),"",INDIRECT(ADDRESS(K22*2+2,3)))</f>
        <v>Ниагара</v>
      </c>
      <c r="I22" s="61"/>
      <c r="J22" s="61"/>
      <c r="K22" s="19">
        <v>4</v>
      </c>
      <c r="L22" s="48" t="s">
        <v>6</v>
      </c>
      <c r="M22" s="53">
        <v>9</v>
      </c>
    </row>
    <row r="23" spans="2:16" ht="30" customHeight="1" x14ac:dyDescent="0.35">
      <c r="M23" s="54"/>
    </row>
    <row r="24" spans="2:16" ht="30" customHeight="1" thickBot="1" x14ac:dyDescent="0.4">
      <c r="B24" s="60" t="s">
        <v>7</v>
      </c>
      <c r="C24" s="60"/>
      <c r="D24" s="60"/>
      <c r="E24" s="60"/>
      <c r="F24" s="60"/>
      <c r="G24" s="60"/>
      <c r="H24" s="60"/>
      <c r="I24" s="60"/>
      <c r="J24" s="60"/>
      <c r="K24" s="60"/>
      <c r="M24" s="54"/>
    </row>
    <row r="25" spans="2:16" ht="30" customHeight="1" thickBot="1" x14ac:dyDescent="0.3">
      <c r="B25" s="19">
        <v>6</v>
      </c>
      <c r="C25" s="61" t="str">
        <f ca="1">IF(ISBLANK(INDIRECT(ADDRESS(B25*2+2,3))),"",INDIRECT(ADDRESS(B25*2+2,3)))</f>
        <v>Федотов, Крошилов, Жака</v>
      </c>
      <c r="D25" s="61"/>
      <c r="E25" s="62"/>
      <c r="F25" s="39">
        <v>13</v>
      </c>
      <c r="G25" s="40">
        <v>6</v>
      </c>
      <c r="H25" s="63" t="str">
        <f ca="1">IF(ISBLANK(INDIRECT(ADDRESS(K25*2+2,3))),"",INDIRECT(ADDRESS(K25*2+2,3)))</f>
        <v>Ниагара</v>
      </c>
      <c r="I25" s="61"/>
      <c r="J25" s="61"/>
      <c r="K25" s="19">
        <v>4</v>
      </c>
      <c r="L25" s="48" t="s">
        <v>6</v>
      </c>
      <c r="M25" s="53">
        <v>3</v>
      </c>
    </row>
    <row r="26" spans="2:16" ht="30" customHeight="1" thickBot="1" x14ac:dyDescent="0.3">
      <c r="B26" s="19">
        <v>5</v>
      </c>
      <c r="C26" s="61" t="str">
        <f ca="1">IF(ISBLANK(INDIRECT(ADDRESS(B26*2+2,3))),"",INDIRECT(ADDRESS(B26*2+2,3)))</f>
        <v>Chapms-Elysees</v>
      </c>
      <c r="D26" s="61"/>
      <c r="E26" s="62"/>
      <c r="F26" s="39">
        <v>5</v>
      </c>
      <c r="G26" s="40">
        <v>13</v>
      </c>
      <c r="H26" s="63" t="str">
        <f ca="1">IF(ISBLANK(INDIRECT(ADDRESS(K26*2+2,3))),"",INDIRECT(ADDRESS(K26*2+2,3)))</f>
        <v>Титаны</v>
      </c>
      <c r="I26" s="61"/>
      <c r="J26" s="61"/>
      <c r="K26" s="19">
        <v>3</v>
      </c>
      <c r="L26" s="48" t="s">
        <v>6</v>
      </c>
      <c r="M26" s="53">
        <v>4</v>
      </c>
      <c r="P26" s="14" t="s">
        <v>58</v>
      </c>
    </row>
    <row r="27" spans="2:16" ht="30" customHeight="1" thickBot="1" x14ac:dyDescent="0.3">
      <c r="B27" s="19">
        <v>1</v>
      </c>
      <c r="C27" s="61" t="str">
        <f ca="1">IF(ISBLANK(INDIRECT(ADDRESS(B27*2+2,3))),"",INDIRECT(ADDRESS(B27*2+2,3)))</f>
        <v>ВДВ</v>
      </c>
      <c r="D27" s="61"/>
      <c r="E27" s="62"/>
      <c r="F27" s="39">
        <v>9</v>
      </c>
      <c r="G27" s="40">
        <v>13</v>
      </c>
      <c r="H27" s="63" t="str">
        <f ca="1">IF(ISBLANK(INDIRECT(ADDRESS(K27*2+2,3))),"",INDIRECT(ADDRESS(K27*2+2,3)))</f>
        <v>Чёрная мамба</v>
      </c>
      <c r="I27" s="61"/>
      <c r="J27" s="61"/>
      <c r="K27" s="19">
        <v>2</v>
      </c>
      <c r="L27" s="48" t="s">
        <v>6</v>
      </c>
      <c r="M27" s="53">
        <v>9</v>
      </c>
    </row>
    <row r="28" spans="2:16" ht="30" customHeight="1" x14ac:dyDescent="0.35">
      <c r="M28" s="54"/>
    </row>
    <row r="29" spans="2:16" ht="30" customHeight="1" thickBot="1" x14ac:dyDescent="0.4">
      <c r="B29" s="60" t="s">
        <v>8</v>
      </c>
      <c r="C29" s="60"/>
      <c r="D29" s="60"/>
      <c r="E29" s="60"/>
      <c r="F29" s="60"/>
      <c r="G29" s="60"/>
      <c r="H29" s="60"/>
      <c r="I29" s="60"/>
      <c r="J29" s="60"/>
      <c r="K29" s="60"/>
      <c r="M29" s="54"/>
    </row>
    <row r="30" spans="2:16" ht="30" customHeight="1" thickBot="1" x14ac:dyDescent="0.3">
      <c r="B30" s="19">
        <v>2</v>
      </c>
      <c r="C30" s="61" t="str">
        <f ca="1">IF(ISBLANK(INDIRECT(ADDRESS(B30*2+2,3))),"",INDIRECT(ADDRESS(B30*2+2,3)))</f>
        <v>Чёрная мамба</v>
      </c>
      <c r="D30" s="61"/>
      <c r="E30" s="62"/>
      <c r="F30" s="39">
        <v>10</v>
      </c>
      <c r="G30" s="40">
        <v>6</v>
      </c>
      <c r="H30" s="63" t="str">
        <f ca="1">IF(ISBLANK(INDIRECT(ADDRESS(K30*2+2,3))),"",INDIRECT(ADDRESS(K30*2+2,3)))</f>
        <v>Федотов, Крошилов, Жака</v>
      </c>
      <c r="I30" s="61"/>
      <c r="J30" s="61"/>
      <c r="K30" s="19">
        <v>6</v>
      </c>
      <c r="L30" s="48" t="s">
        <v>6</v>
      </c>
      <c r="M30" s="53">
        <v>5</v>
      </c>
    </row>
    <row r="31" spans="2:16" ht="30" customHeight="1" thickBot="1" x14ac:dyDescent="0.3">
      <c r="B31" s="19">
        <v>3</v>
      </c>
      <c r="C31" s="61" t="str">
        <f ca="1">IF(ISBLANK(INDIRECT(ADDRESS(B31*2+2,3))),"",INDIRECT(ADDRESS(B31*2+2,3)))</f>
        <v>Титаны</v>
      </c>
      <c r="D31" s="61"/>
      <c r="E31" s="62"/>
      <c r="F31" s="39">
        <v>9</v>
      </c>
      <c r="G31" s="40">
        <v>10</v>
      </c>
      <c r="H31" s="63" t="str">
        <f ca="1">IF(ISBLANK(INDIRECT(ADDRESS(K31*2+2,3))),"",INDIRECT(ADDRESS(K31*2+2,3)))</f>
        <v>ВДВ</v>
      </c>
      <c r="I31" s="61"/>
      <c r="J31" s="61"/>
      <c r="K31" s="19">
        <v>1</v>
      </c>
      <c r="L31" s="48" t="s">
        <v>6</v>
      </c>
      <c r="M31" s="53">
        <v>6</v>
      </c>
    </row>
    <row r="32" spans="2:16" ht="30" customHeight="1" thickBot="1" x14ac:dyDescent="0.3">
      <c r="B32" s="19">
        <v>4</v>
      </c>
      <c r="C32" s="61" t="str">
        <f ca="1">IF(ISBLANK(INDIRECT(ADDRESS(B32*2+2,3))),"",INDIRECT(ADDRESS(B32*2+2,3)))</f>
        <v>Ниагара</v>
      </c>
      <c r="D32" s="61"/>
      <c r="E32" s="62"/>
      <c r="F32" s="39">
        <v>13</v>
      </c>
      <c r="G32" s="40">
        <v>8</v>
      </c>
      <c r="H32" s="63" t="str">
        <f ca="1">IF(ISBLANK(INDIRECT(ADDRESS(K32*2+2,3))),"",INDIRECT(ADDRESS(K32*2+2,3)))</f>
        <v>Chapms-Elysees</v>
      </c>
      <c r="I32" s="61"/>
      <c r="J32" s="61"/>
      <c r="K32" s="19">
        <v>5</v>
      </c>
      <c r="L32" s="48" t="s">
        <v>6</v>
      </c>
      <c r="M32" s="53">
        <v>7</v>
      </c>
    </row>
    <row r="33" spans="2:13" ht="30" customHeight="1" x14ac:dyDescent="0.35">
      <c r="M33" s="54"/>
    </row>
    <row r="34" spans="2:13" ht="30" customHeight="1" thickBot="1" x14ac:dyDescent="0.4">
      <c r="B34" s="60" t="s">
        <v>9</v>
      </c>
      <c r="C34" s="60"/>
      <c r="D34" s="60"/>
      <c r="E34" s="60"/>
      <c r="F34" s="60"/>
      <c r="G34" s="60"/>
      <c r="H34" s="60"/>
      <c r="I34" s="60"/>
      <c r="J34" s="60"/>
      <c r="K34" s="60"/>
      <c r="M34" s="54"/>
    </row>
    <row r="35" spans="2:13" ht="30" customHeight="1" thickBot="1" x14ac:dyDescent="0.3">
      <c r="B35" s="19">
        <v>6</v>
      </c>
      <c r="C35" s="61" t="str">
        <f ca="1">IF(ISBLANK(INDIRECT(ADDRESS(B35*2+2,3))),"",INDIRECT(ADDRESS(B35*2+2,3)))</f>
        <v>Федотов, Крошилов, Жака</v>
      </c>
      <c r="D35" s="61"/>
      <c r="E35" s="62"/>
      <c r="F35" s="39">
        <v>1</v>
      </c>
      <c r="G35" s="40">
        <v>13</v>
      </c>
      <c r="H35" s="63" t="str">
        <f ca="1">IF(ISBLANK(INDIRECT(ADDRESS(K35*2+2,3))),"",INDIRECT(ADDRESS(K35*2+2,3)))</f>
        <v>Chapms-Elysees</v>
      </c>
      <c r="I35" s="61"/>
      <c r="J35" s="61"/>
      <c r="K35" s="19">
        <v>5</v>
      </c>
      <c r="L35" s="48" t="s">
        <v>6</v>
      </c>
      <c r="M35" s="53">
        <v>1</v>
      </c>
    </row>
    <row r="36" spans="2:13" ht="30" customHeight="1" thickBot="1" x14ac:dyDescent="0.3">
      <c r="B36" s="19">
        <v>1</v>
      </c>
      <c r="C36" s="61" t="str">
        <f ca="1">IF(ISBLANK(INDIRECT(ADDRESS(B36*2+2,3))),"",INDIRECT(ADDRESS(B36*2+2,3)))</f>
        <v>ВДВ</v>
      </c>
      <c r="D36" s="61"/>
      <c r="E36" s="62"/>
      <c r="F36" s="39">
        <v>13</v>
      </c>
      <c r="G36" s="40">
        <v>12</v>
      </c>
      <c r="H36" s="63" t="s">
        <v>22</v>
      </c>
      <c r="I36" s="61"/>
      <c r="J36" s="61"/>
      <c r="K36" s="19">
        <v>4</v>
      </c>
      <c r="L36" s="48" t="s">
        <v>6</v>
      </c>
      <c r="M36" s="53">
        <v>2</v>
      </c>
    </row>
    <row r="37" spans="2:13" ht="30" customHeight="1" thickBot="1" x14ac:dyDescent="0.3">
      <c r="B37" s="19">
        <v>2</v>
      </c>
      <c r="C37" s="61" t="str">
        <f ca="1">IF(ISBLANK(INDIRECT(ADDRESS(B37*2+2,3))),"",INDIRECT(ADDRESS(B37*2+2,3)))</f>
        <v>Чёрная мамба</v>
      </c>
      <c r="D37" s="61"/>
      <c r="E37" s="62"/>
      <c r="F37" s="39">
        <v>7</v>
      </c>
      <c r="G37" s="40">
        <v>8</v>
      </c>
      <c r="H37" s="63" t="str">
        <f ca="1">IF(ISBLANK(INDIRECT(ADDRESS(K37*2+2,3))),"",INDIRECT(ADDRESS(K37*2+2,3)))</f>
        <v>Титаны</v>
      </c>
      <c r="I37" s="61"/>
      <c r="J37" s="61"/>
      <c r="K37" s="19">
        <v>3</v>
      </c>
      <c r="L37" s="48" t="s">
        <v>6</v>
      </c>
      <c r="M37" s="53">
        <v>7</v>
      </c>
    </row>
    <row r="38" spans="2:13" ht="30" customHeight="1" x14ac:dyDescent="0.35">
      <c r="M38" s="54"/>
    </row>
    <row r="39" spans="2:13" ht="30" customHeight="1" thickBot="1" x14ac:dyDescent="0.4">
      <c r="B39" s="60" t="s">
        <v>10</v>
      </c>
      <c r="C39" s="60"/>
      <c r="D39" s="60"/>
      <c r="E39" s="60"/>
      <c r="F39" s="60"/>
      <c r="G39" s="60"/>
      <c r="H39" s="60"/>
      <c r="I39" s="60"/>
      <c r="J39" s="60"/>
      <c r="K39" s="60"/>
      <c r="M39" s="54"/>
    </row>
    <row r="40" spans="2:13" ht="30" customHeight="1" thickBot="1" x14ac:dyDescent="0.3">
      <c r="B40" s="19">
        <v>3</v>
      </c>
      <c r="C40" s="61" t="str">
        <f ca="1">IF(ISBLANK(INDIRECT(ADDRESS(B40*2+2,3))),"",INDIRECT(ADDRESS(B40*2+2,3)))</f>
        <v>Титаны</v>
      </c>
      <c r="D40" s="61"/>
      <c r="E40" s="62"/>
      <c r="F40" s="39">
        <v>11</v>
      </c>
      <c r="G40" s="40">
        <v>12</v>
      </c>
      <c r="H40" s="63" t="str">
        <f ca="1">IF(ISBLANK(INDIRECT(ADDRESS(K40*2+2,3))),"",INDIRECT(ADDRESS(K40*2+2,3)))</f>
        <v>Федотов, Крошилов, Жака</v>
      </c>
      <c r="I40" s="61"/>
      <c r="J40" s="61"/>
      <c r="K40" s="19">
        <v>6</v>
      </c>
      <c r="L40" s="48" t="s">
        <v>6</v>
      </c>
      <c r="M40" s="53">
        <v>2</v>
      </c>
    </row>
    <row r="41" spans="2:13" ht="30" customHeight="1" thickBot="1" x14ac:dyDescent="0.3">
      <c r="B41" s="19">
        <v>4</v>
      </c>
      <c r="C41" s="61" t="str">
        <f ca="1">IF(ISBLANK(INDIRECT(ADDRESS(B41*2+2,3))),"",INDIRECT(ADDRESS(B41*2+2,3)))</f>
        <v>Ниагара</v>
      </c>
      <c r="D41" s="61"/>
      <c r="E41" s="62"/>
      <c r="F41" s="39">
        <v>5</v>
      </c>
      <c r="G41" s="40">
        <v>13</v>
      </c>
      <c r="H41" s="63" t="str">
        <f ca="1">IF(ISBLANK(INDIRECT(ADDRESS(K41*2+2,3))),"",INDIRECT(ADDRESS(K41*2+2,3)))</f>
        <v>Чёрная мамба</v>
      </c>
      <c r="I41" s="61"/>
      <c r="J41" s="61"/>
      <c r="K41" s="19">
        <v>2</v>
      </c>
      <c r="L41" s="48" t="s">
        <v>6</v>
      </c>
      <c r="M41" s="53">
        <v>3</v>
      </c>
    </row>
    <row r="42" spans="2:13" ht="30" customHeight="1" thickBot="1" x14ac:dyDescent="0.3">
      <c r="B42" s="19">
        <v>5</v>
      </c>
      <c r="C42" s="61" t="str">
        <f ca="1">IF(ISBLANK(INDIRECT(ADDRESS(B42*2+2,3))),"",INDIRECT(ADDRESS(B42*2+2,3)))</f>
        <v>Chapms-Elysees</v>
      </c>
      <c r="D42" s="61"/>
      <c r="E42" s="62"/>
      <c r="F42" s="39">
        <v>9</v>
      </c>
      <c r="G42" s="40">
        <v>7</v>
      </c>
      <c r="H42" s="63" t="str">
        <f ca="1">IF(ISBLANK(INDIRECT(ADDRESS(K42*2+2,3))),"",INDIRECT(ADDRESS(K42*2+2,3)))</f>
        <v>ВДВ</v>
      </c>
      <c r="I42" s="61"/>
      <c r="J42" s="61"/>
      <c r="K42" s="19">
        <v>1</v>
      </c>
      <c r="L42" s="48" t="s">
        <v>6</v>
      </c>
      <c r="M42" s="53">
        <v>5</v>
      </c>
    </row>
  </sheetData>
  <mergeCells count="61">
    <mergeCell ref="B1:K1"/>
    <mergeCell ref="C3:E3"/>
    <mergeCell ref="B4:B5"/>
    <mergeCell ref="C4:E5"/>
    <mergeCell ref="L4:L5"/>
    <mergeCell ref="B19:K19"/>
    <mergeCell ref="B6:B7"/>
    <mergeCell ref="C6:E7"/>
    <mergeCell ref="B8:B9"/>
    <mergeCell ref="C8:E9"/>
    <mergeCell ref="C31:E31"/>
    <mergeCell ref="H31:J31"/>
    <mergeCell ref="C22:E22"/>
    <mergeCell ref="H22:J22"/>
    <mergeCell ref="C26:E26"/>
    <mergeCell ref="H26:J26"/>
    <mergeCell ref="C27:E27"/>
    <mergeCell ref="H27:J27"/>
    <mergeCell ref="B29:K29"/>
    <mergeCell ref="C30:E30"/>
    <mergeCell ref="H30:J30"/>
    <mergeCell ref="C25:E25"/>
    <mergeCell ref="H25:J25"/>
    <mergeCell ref="N4:N5"/>
    <mergeCell ref="L6:L7"/>
    <mergeCell ref="N6:N7"/>
    <mergeCell ref="L8:L9"/>
    <mergeCell ref="N8:N9"/>
    <mergeCell ref="N10:N11"/>
    <mergeCell ref="L12:L13"/>
    <mergeCell ref="N12:N13"/>
    <mergeCell ref="B14:B15"/>
    <mergeCell ref="C14:E15"/>
    <mergeCell ref="L14:L15"/>
    <mergeCell ref="N14:N15"/>
    <mergeCell ref="B10:B11"/>
    <mergeCell ref="C10:E11"/>
    <mergeCell ref="B12:B13"/>
    <mergeCell ref="C12:E13"/>
    <mergeCell ref="L10:L11"/>
    <mergeCell ref="C20:E20"/>
    <mergeCell ref="H20:J20"/>
    <mergeCell ref="C21:E21"/>
    <mergeCell ref="H21:J21"/>
    <mergeCell ref="B24:K24"/>
    <mergeCell ref="C32:E32"/>
    <mergeCell ref="H32:J32"/>
    <mergeCell ref="B34:K34"/>
    <mergeCell ref="C36:E36"/>
    <mergeCell ref="H36:J36"/>
    <mergeCell ref="C35:E35"/>
    <mergeCell ref="H35:J35"/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workbookViewId="0">
      <selection activeCell="D41" sqref="D41"/>
    </sheetView>
  </sheetViews>
  <sheetFormatPr defaultRowHeight="15" x14ac:dyDescent="0.25"/>
  <cols>
    <col min="1" max="1" width="4.5703125" style="43" customWidth="1"/>
    <col min="2" max="15" width="9.140625" style="42" customWidth="1"/>
    <col min="16" max="16384" width="9.140625" style="42"/>
  </cols>
  <sheetData>
    <row r="1" spans="1:13" ht="45" customHeight="1" x14ac:dyDescent="0.25">
      <c r="B1" s="78" t="s">
        <v>30</v>
      </c>
      <c r="C1" s="78"/>
      <c r="D1" s="78"/>
      <c r="E1" s="78"/>
      <c r="F1" s="78"/>
      <c r="G1" s="78"/>
      <c r="H1" s="78"/>
      <c r="I1" s="78"/>
      <c r="J1" s="78"/>
      <c r="K1" s="78"/>
    </row>
    <row r="2" spans="1:13" x14ac:dyDescent="0.25">
      <c r="C2" s="49"/>
    </row>
    <row r="3" spans="1:13" x14ac:dyDescent="0.25">
      <c r="C3" s="49"/>
    </row>
    <row r="4" spans="1:13" ht="15" customHeight="1" x14ac:dyDescent="0.25">
      <c r="A4" s="43" t="s">
        <v>31</v>
      </c>
      <c r="B4" s="96" t="s">
        <v>18</v>
      </c>
      <c r="C4" s="95"/>
      <c r="D4" s="41">
        <v>13</v>
      </c>
      <c r="E4" s="44"/>
    </row>
    <row r="5" spans="1:13" ht="15" customHeight="1" x14ac:dyDescent="0.25">
      <c r="C5" s="49"/>
      <c r="E5" s="45"/>
    </row>
    <row r="6" spans="1:13" ht="15" customHeight="1" x14ac:dyDescent="0.25">
      <c r="B6" s="48" t="s">
        <v>6</v>
      </c>
      <c r="C6" s="55">
        <v>5</v>
      </c>
      <c r="E6" s="46"/>
      <c r="F6" s="94" t="str">
        <f>IF(ISBLANK(D4),"",IF(D4&gt;D8,B4,B8))</f>
        <v>Квазар</v>
      </c>
      <c r="G6" s="95"/>
      <c r="H6" s="41">
        <v>13</v>
      </c>
      <c r="I6" s="44"/>
    </row>
    <row r="7" spans="1:13" ht="15" customHeight="1" x14ac:dyDescent="0.25">
      <c r="C7" s="49"/>
      <c r="E7" s="46"/>
      <c r="I7" s="45"/>
    </row>
    <row r="8" spans="1:13" ht="15" customHeight="1" x14ac:dyDescent="0.25">
      <c r="A8" s="43" t="s">
        <v>33</v>
      </c>
      <c r="B8" s="96" t="s">
        <v>52</v>
      </c>
      <c r="C8" s="95"/>
      <c r="D8" s="41">
        <v>7</v>
      </c>
      <c r="E8" s="47"/>
      <c r="I8" s="46"/>
    </row>
    <row r="9" spans="1:13" ht="15" customHeight="1" x14ac:dyDescent="0.25">
      <c r="C9" s="49"/>
      <c r="I9" s="46"/>
    </row>
    <row r="10" spans="1:13" ht="15" customHeight="1" x14ac:dyDescent="0.25">
      <c r="C10" s="49"/>
      <c r="G10" s="48" t="s">
        <v>6</v>
      </c>
      <c r="H10" s="55" t="s">
        <v>14</v>
      </c>
      <c r="I10" s="46"/>
      <c r="J10" s="94" t="str">
        <f>IF(ISBLANK(H6),"",IF(H6&gt;H14,F6,F14))</f>
        <v>Квазар</v>
      </c>
      <c r="K10" s="96"/>
      <c r="L10" s="41">
        <v>5</v>
      </c>
      <c r="M10" s="44"/>
    </row>
    <row r="11" spans="1:13" ht="15" customHeight="1" x14ac:dyDescent="0.25">
      <c r="C11" s="49"/>
      <c r="I11" s="46"/>
      <c r="M11" s="45"/>
    </row>
    <row r="12" spans="1:13" ht="15" customHeight="1" x14ac:dyDescent="0.25">
      <c r="A12" s="59" t="s">
        <v>34</v>
      </c>
      <c r="B12" s="96" t="s">
        <v>55</v>
      </c>
      <c r="C12" s="95"/>
      <c r="D12" s="41">
        <v>4</v>
      </c>
      <c r="E12" s="44"/>
      <c r="I12" s="46"/>
      <c r="M12" s="46"/>
    </row>
    <row r="13" spans="1:13" ht="15" customHeight="1" x14ac:dyDescent="0.25">
      <c r="C13" s="49"/>
      <c r="E13" s="45"/>
      <c r="I13" s="46"/>
      <c r="M13" s="46"/>
    </row>
    <row r="14" spans="1:13" ht="15" customHeight="1" x14ac:dyDescent="0.25">
      <c r="B14" s="48" t="s">
        <v>6</v>
      </c>
      <c r="C14" s="55">
        <v>6</v>
      </c>
      <c r="E14" s="46"/>
      <c r="F14" s="94" t="str">
        <f>IF(ISBLANK(D12),"",IF(D12&gt;D16,B12,B16))</f>
        <v>ДОГ</v>
      </c>
      <c r="G14" s="95"/>
      <c r="H14" s="41">
        <v>11</v>
      </c>
      <c r="I14" s="47"/>
      <c r="M14" s="46"/>
    </row>
    <row r="15" spans="1:13" ht="15" customHeight="1" x14ac:dyDescent="0.25">
      <c r="E15" s="46"/>
      <c r="M15" s="46"/>
    </row>
    <row r="16" spans="1:13" ht="15" customHeight="1" x14ac:dyDescent="0.25">
      <c r="A16" s="43" t="s">
        <v>35</v>
      </c>
      <c r="B16" s="96" t="s">
        <v>49</v>
      </c>
      <c r="C16" s="95"/>
      <c r="D16" s="41">
        <v>13</v>
      </c>
      <c r="E16" s="47"/>
      <c r="M16" s="46"/>
    </row>
    <row r="17" spans="1:15" ht="15" customHeight="1" x14ac:dyDescent="0.25">
      <c r="M17" s="46"/>
    </row>
    <row r="18" spans="1:15" ht="15" customHeight="1" x14ac:dyDescent="0.25">
      <c r="B18" s="48"/>
      <c r="K18" s="48" t="s">
        <v>6</v>
      </c>
      <c r="L18" s="55" t="s">
        <v>14</v>
      </c>
      <c r="M18" s="46"/>
      <c r="N18" s="94" t="str">
        <f>IF(ISBLANK(L10),"",IF(L10&gt;L26,J10,J26))</f>
        <v>Федотов, Крошилов, Жака</v>
      </c>
      <c r="O18" s="96"/>
    </row>
    <row r="19" spans="1:15" ht="15" customHeight="1" x14ac:dyDescent="0.25">
      <c r="M19" s="46"/>
    </row>
    <row r="20" spans="1:15" ht="15" customHeight="1" x14ac:dyDescent="0.25">
      <c r="A20" s="43" t="s">
        <v>36</v>
      </c>
      <c r="B20" s="96" t="s">
        <v>19</v>
      </c>
      <c r="C20" s="95"/>
      <c r="D20" s="41">
        <v>13</v>
      </c>
      <c r="E20" s="44"/>
      <c r="M20" s="46"/>
    </row>
    <row r="21" spans="1:15" ht="15" customHeight="1" x14ac:dyDescent="0.25">
      <c r="E21" s="45"/>
      <c r="M21" s="46"/>
    </row>
    <row r="22" spans="1:15" ht="15" customHeight="1" x14ac:dyDescent="0.25">
      <c r="B22" s="48" t="s">
        <v>6</v>
      </c>
      <c r="C22" s="55">
        <v>7</v>
      </c>
      <c r="E22" s="46"/>
      <c r="F22" s="94" t="str">
        <f>IF(ISBLANK(D20),"",IF(D20&gt;D24,B20,B24))</f>
        <v>Авант</v>
      </c>
      <c r="G22" s="95"/>
      <c r="H22" s="41">
        <v>1</v>
      </c>
      <c r="I22" s="44"/>
      <c r="M22" s="46"/>
    </row>
    <row r="23" spans="1:15" ht="15" customHeight="1" x14ac:dyDescent="0.25">
      <c r="E23" s="46"/>
      <c r="I23" s="45"/>
      <c r="M23" s="46"/>
    </row>
    <row r="24" spans="1:15" ht="15" customHeight="1" x14ac:dyDescent="0.25">
      <c r="A24" s="43" t="s">
        <v>32</v>
      </c>
      <c r="B24" s="96" t="s">
        <v>47</v>
      </c>
      <c r="C24" s="95"/>
      <c r="D24" s="41">
        <v>0</v>
      </c>
      <c r="E24" s="47"/>
      <c r="I24" s="46"/>
      <c r="M24" s="46"/>
    </row>
    <row r="25" spans="1:15" ht="15" customHeight="1" x14ac:dyDescent="0.25">
      <c r="I25" s="46"/>
      <c r="M25" s="46"/>
    </row>
    <row r="26" spans="1:15" ht="15" customHeight="1" x14ac:dyDescent="0.25">
      <c r="G26" s="48" t="s">
        <v>6</v>
      </c>
      <c r="H26" s="55" t="s">
        <v>13</v>
      </c>
      <c r="I26" s="46"/>
      <c r="J26" s="94" t="str">
        <f>IF(ISBLANK(H22),"",IF(H22&gt;H30,F22,F30))</f>
        <v>Федотов, Крошилов, Жака</v>
      </c>
      <c r="K26" s="95"/>
      <c r="L26" s="41">
        <v>13</v>
      </c>
      <c r="M26" s="47"/>
    </row>
    <row r="27" spans="1:15" ht="15" customHeight="1" x14ac:dyDescent="0.25">
      <c r="I27" s="46"/>
    </row>
    <row r="28" spans="1:15" ht="15" customHeight="1" x14ac:dyDescent="0.25">
      <c r="A28" s="43" t="s">
        <v>37</v>
      </c>
      <c r="B28" s="96" t="s">
        <v>53</v>
      </c>
      <c r="C28" s="95"/>
      <c r="D28" s="41">
        <v>3</v>
      </c>
      <c r="E28" s="44"/>
      <c r="I28" s="46"/>
    </row>
    <row r="29" spans="1:15" ht="15" customHeight="1" x14ac:dyDescent="0.25">
      <c r="E29" s="45"/>
      <c r="I29" s="46"/>
    </row>
    <row r="30" spans="1:15" ht="15" customHeight="1" x14ac:dyDescent="0.25">
      <c r="B30" s="48" t="s">
        <v>6</v>
      </c>
      <c r="C30" s="55">
        <v>8</v>
      </c>
      <c r="E30" s="46"/>
      <c r="F30" s="94" t="str">
        <f>IF(ISBLANK(D28),"",IF(D28&gt;D32,B28,B32))</f>
        <v>Федотов, Крошилов, Жака</v>
      </c>
      <c r="G30" s="95"/>
      <c r="H30" s="41">
        <v>13</v>
      </c>
      <c r="I30" s="47"/>
    </row>
    <row r="31" spans="1:15" ht="15" customHeight="1" x14ac:dyDescent="0.25">
      <c r="E31" s="46"/>
    </row>
    <row r="32" spans="1:15" ht="15" customHeight="1" x14ac:dyDescent="0.25">
      <c r="A32" s="43" t="s">
        <v>38</v>
      </c>
      <c r="B32" s="96" t="s">
        <v>57</v>
      </c>
      <c r="C32" s="95"/>
      <c r="D32" s="41">
        <v>13</v>
      </c>
      <c r="E32" s="47"/>
    </row>
    <row r="34" spans="2:7" x14ac:dyDescent="0.25">
      <c r="C34" s="12" t="s">
        <v>16</v>
      </c>
    </row>
    <row r="36" spans="2:7" ht="18.75" x14ac:dyDescent="0.25">
      <c r="B36" s="96" t="str">
        <f>IF(ISBLANK(H6),"",IF(H6&gt;H14,F14,F6))</f>
        <v>ДОГ</v>
      </c>
      <c r="C36" s="95"/>
      <c r="D36" s="41">
        <v>13</v>
      </c>
      <c r="E36" s="44"/>
      <c r="F36" s="97"/>
      <c r="G36" s="97"/>
    </row>
    <row r="37" spans="2:7" ht="15" customHeight="1" x14ac:dyDescent="0.25">
      <c r="E37" s="45"/>
    </row>
    <row r="38" spans="2:7" ht="21" x14ac:dyDescent="0.25">
      <c r="C38" s="48" t="s">
        <v>6</v>
      </c>
      <c r="D38" s="55" t="s">
        <v>13</v>
      </c>
      <c r="E38" s="46"/>
      <c r="F38" s="94" t="str">
        <f>IF(ISBLANK(D36),"",IF(D36&gt;D40,B36,B40))</f>
        <v>ДОГ</v>
      </c>
      <c r="G38" s="96"/>
    </row>
    <row r="39" spans="2:7" ht="15" customHeight="1" x14ac:dyDescent="0.25">
      <c r="E39" s="46"/>
    </row>
    <row r="40" spans="2:7" ht="18.75" x14ac:dyDescent="0.25">
      <c r="B40" s="96" t="str">
        <f>IF(ISBLANK(H22),"",IF(H22&gt;H30,F30,F22))</f>
        <v>Авант</v>
      </c>
      <c r="C40" s="95"/>
      <c r="D40" s="41">
        <v>10</v>
      </c>
      <c r="E40" s="47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86" ht="15" customHeight="1" x14ac:dyDescent="0.25"/>
  </sheetData>
  <mergeCells count="20">
    <mergeCell ref="B1:K1"/>
    <mergeCell ref="B4:C4"/>
    <mergeCell ref="F6:G6"/>
    <mergeCell ref="B8:C8"/>
    <mergeCell ref="J10:K10"/>
    <mergeCell ref="N18:O18"/>
    <mergeCell ref="B20:C20"/>
    <mergeCell ref="F22:G22"/>
    <mergeCell ref="B24:C24"/>
    <mergeCell ref="B12:C12"/>
    <mergeCell ref="B40:C40"/>
    <mergeCell ref="F36:G36"/>
    <mergeCell ref="B36:C36"/>
    <mergeCell ref="F14:G14"/>
    <mergeCell ref="B16:C16"/>
    <mergeCell ref="J26:K26"/>
    <mergeCell ref="B28:C28"/>
    <mergeCell ref="F30:G30"/>
    <mergeCell ref="B32:C32"/>
    <mergeCell ref="F38:G38"/>
  </mergeCells>
  <pageMargins left="0.25" right="0.25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7" workbookViewId="0">
      <selection activeCell="D40" sqref="D40"/>
    </sheetView>
  </sheetViews>
  <sheetFormatPr defaultRowHeight="15" x14ac:dyDescent="0.25"/>
  <cols>
    <col min="1" max="1" width="4.5703125" style="1" customWidth="1"/>
    <col min="2" max="15" width="9.140625" style="3" customWidth="1"/>
    <col min="16" max="16384" width="9.140625" style="3"/>
  </cols>
  <sheetData>
    <row r="1" spans="1:13" ht="45" x14ac:dyDescent="0.25">
      <c r="B1" s="78" t="s">
        <v>12</v>
      </c>
      <c r="C1" s="78"/>
      <c r="D1" s="78"/>
      <c r="E1" s="78"/>
      <c r="F1" s="78"/>
      <c r="G1" s="78"/>
      <c r="H1" s="78"/>
      <c r="I1" s="78"/>
      <c r="J1" s="78"/>
      <c r="K1" s="78"/>
    </row>
    <row r="2" spans="1:13" ht="15" customHeight="1" x14ac:dyDescent="0.25">
      <c r="C2" s="4"/>
    </row>
    <row r="3" spans="1:13" ht="15" customHeight="1" x14ac:dyDescent="0.25">
      <c r="C3" s="4"/>
    </row>
    <row r="4" spans="1:13" ht="18.75" x14ac:dyDescent="0.25">
      <c r="A4" s="56" t="s">
        <v>39</v>
      </c>
      <c r="B4" s="96" t="s">
        <v>26</v>
      </c>
      <c r="C4" s="95"/>
      <c r="D4" s="5">
        <v>9</v>
      </c>
      <c r="E4" s="6"/>
    </row>
    <row r="5" spans="1:13" ht="15" customHeight="1" x14ac:dyDescent="0.25">
      <c r="A5" s="56"/>
      <c r="C5" s="4"/>
      <c r="E5" s="7"/>
    </row>
    <row r="6" spans="1:13" ht="21" x14ac:dyDescent="0.25">
      <c r="A6" s="56"/>
      <c r="B6" s="8" t="s">
        <v>6</v>
      </c>
      <c r="C6" s="55">
        <v>1</v>
      </c>
      <c r="E6" s="9"/>
      <c r="F6" s="94" t="str">
        <f>IF(ISBLANK(D4),"",IF(D4&gt;D8,B4,B8))</f>
        <v>Бикар</v>
      </c>
      <c r="G6" s="95"/>
      <c r="H6" s="5">
        <v>13</v>
      </c>
      <c r="I6" s="6"/>
    </row>
    <row r="7" spans="1:13" ht="15" customHeight="1" x14ac:dyDescent="0.25">
      <c r="A7" s="56"/>
      <c r="C7" s="4"/>
      <c r="E7" s="9"/>
      <c r="I7" s="7"/>
    </row>
    <row r="8" spans="1:13" ht="18.75" x14ac:dyDescent="0.25">
      <c r="A8" s="56" t="s">
        <v>40</v>
      </c>
      <c r="B8" s="96" t="s">
        <v>54</v>
      </c>
      <c r="C8" s="95"/>
      <c r="D8" s="5">
        <v>8</v>
      </c>
      <c r="E8" s="10"/>
      <c r="I8" s="9"/>
    </row>
    <row r="9" spans="1:13" ht="15" customHeight="1" x14ac:dyDescent="0.25">
      <c r="A9" s="56"/>
      <c r="C9" s="4"/>
      <c r="I9" s="9"/>
    </row>
    <row r="10" spans="1:13" ht="21" x14ac:dyDescent="0.25">
      <c r="A10" s="56"/>
      <c r="C10" s="4"/>
      <c r="G10" s="8" t="s">
        <v>6</v>
      </c>
      <c r="H10" s="55" t="s">
        <v>15</v>
      </c>
      <c r="I10" s="9"/>
      <c r="J10" s="94" t="str">
        <f>IF(ISBLANK(H6),"",IF(H6&gt;H14,F6,F14))</f>
        <v>Бикар</v>
      </c>
      <c r="K10" s="96"/>
      <c r="L10" s="5">
        <v>3</v>
      </c>
      <c r="M10" s="6"/>
    </row>
    <row r="11" spans="1:13" ht="15" customHeight="1" x14ac:dyDescent="0.25">
      <c r="A11" s="56"/>
      <c r="C11" s="4"/>
      <c r="I11" s="9"/>
      <c r="M11" s="7"/>
    </row>
    <row r="12" spans="1:13" ht="18.75" x14ac:dyDescent="0.25">
      <c r="A12" s="56" t="s">
        <v>41</v>
      </c>
      <c r="B12" s="96" t="s">
        <v>24</v>
      </c>
      <c r="C12" s="95"/>
      <c r="D12" s="5">
        <v>12</v>
      </c>
      <c r="E12" s="6"/>
      <c r="I12" s="9"/>
      <c r="M12" s="9"/>
    </row>
    <row r="13" spans="1:13" ht="15" customHeight="1" x14ac:dyDescent="0.25">
      <c r="A13" s="56"/>
      <c r="C13" s="4"/>
      <c r="E13" s="7"/>
      <c r="I13" s="9"/>
      <c r="M13" s="9"/>
    </row>
    <row r="14" spans="1:13" ht="21" x14ac:dyDescent="0.25">
      <c r="A14" s="56"/>
      <c r="B14" s="8" t="s">
        <v>6</v>
      </c>
      <c r="C14" s="55">
        <v>2</v>
      </c>
      <c r="E14" s="9"/>
      <c r="F14" s="94" t="str">
        <f>IF(ISBLANK(D12),"",IF(D12&gt;D16,B12,B16))</f>
        <v>Титаны</v>
      </c>
      <c r="G14" s="95"/>
      <c r="H14" s="5">
        <v>10</v>
      </c>
      <c r="I14" s="10"/>
      <c r="M14" s="9"/>
    </row>
    <row r="15" spans="1:13" ht="15" customHeight="1" x14ac:dyDescent="0.25">
      <c r="A15" s="56"/>
      <c r="E15" s="9"/>
      <c r="M15" s="9"/>
    </row>
    <row r="16" spans="1:13" ht="18.75" x14ac:dyDescent="0.25">
      <c r="A16" s="56" t="s">
        <v>42</v>
      </c>
      <c r="B16" s="96" t="s">
        <v>23</v>
      </c>
      <c r="C16" s="95"/>
      <c r="D16" s="5">
        <v>8</v>
      </c>
      <c r="E16" s="10"/>
      <c r="M16" s="9"/>
    </row>
    <row r="17" spans="1:15" ht="15" customHeight="1" x14ac:dyDescent="0.25">
      <c r="A17" s="56"/>
      <c r="M17" s="9"/>
    </row>
    <row r="18" spans="1:15" ht="21" x14ac:dyDescent="0.25">
      <c r="A18" s="56"/>
      <c r="B18" s="8"/>
      <c r="K18" s="8" t="s">
        <v>6</v>
      </c>
      <c r="L18" s="55" t="s">
        <v>15</v>
      </c>
      <c r="M18" s="9"/>
      <c r="N18" s="94" t="str">
        <f>IF(ISBLANK(L10),"",IF(L10&gt;L26,J10,J26))</f>
        <v>Консультант+</v>
      </c>
      <c r="O18" s="96"/>
    </row>
    <row r="19" spans="1:15" ht="15" customHeight="1" x14ac:dyDescent="0.25">
      <c r="A19" s="56"/>
      <c r="M19" s="9"/>
    </row>
    <row r="20" spans="1:15" ht="18.75" x14ac:dyDescent="0.25">
      <c r="A20" s="56" t="s">
        <v>43</v>
      </c>
      <c r="B20" s="96" t="s">
        <v>48</v>
      </c>
      <c r="C20" s="95"/>
      <c r="D20" s="5">
        <v>13</v>
      </c>
      <c r="E20" s="6"/>
      <c r="M20" s="9"/>
    </row>
    <row r="21" spans="1:15" ht="15" customHeight="1" x14ac:dyDescent="0.25">
      <c r="A21" s="56"/>
      <c r="E21" s="7"/>
      <c r="M21" s="9"/>
    </row>
    <row r="22" spans="1:15" ht="21" x14ac:dyDescent="0.25">
      <c r="A22" s="56"/>
      <c r="B22" s="8" t="s">
        <v>6</v>
      </c>
      <c r="C22" s="55">
        <v>3</v>
      </c>
      <c r="E22" s="9"/>
      <c r="F22" s="94" t="str">
        <f>IF(ISBLANK(D20),"",IF(D20&gt;D24,B20,B24))</f>
        <v>Консультант+</v>
      </c>
      <c r="G22" s="95"/>
      <c r="H22" s="5">
        <v>13</v>
      </c>
      <c r="I22" s="6"/>
      <c r="M22" s="9"/>
    </row>
    <row r="23" spans="1:15" ht="15" customHeight="1" x14ac:dyDescent="0.25">
      <c r="A23" s="56"/>
      <c r="E23" s="9"/>
      <c r="I23" s="7"/>
      <c r="M23" s="9"/>
    </row>
    <row r="24" spans="1:15" ht="18.75" x14ac:dyDescent="0.25">
      <c r="A24" s="56" t="s">
        <v>44</v>
      </c>
      <c r="B24" s="96" t="s">
        <v>59</v>
      </c>
      <c r="C24" s="95"/>
      <c r="D24" s="5">
        <v>8</v>
      </c>
      <c r="E24" s="10"/>
      <c r="I24" s="9"/>
      <c r="M24" s="9"/>
    </row>
    <row r="25" spans="1:15" ht="15" customHeight="1" x14ac:dyDescent="0.25">
      <c r="A25" s="56"/>
      <c r="I25" s="9"/>
      <c r="M25" s="9"/>
    </row>
    <row r="26" spans="1:15" ht="21" x14ac:dyDescent="0.25">
      <c r="A26" s="56"/>
      <c r="G26" s="8" t="s">
        <v>6</v>
      </c>
      <c r="H26" s="55">
        <v>7</v>
      </c>
      <c r="I26" s="9"/>
      <c r="J26" s="94" t="str">
        <f>IF(ISBLANK(H22),"",IF(H22&gt;H30,F22,F30))</f>
        <v>Консультант+</v>
      </c>
      <c r="K26" s="95"/>
      <c r="L26" s="5">
        <v>13</v>
      </c>
      <c r="M26" s="10"/>
    </row>
    <row r="27" spans="1:15" ht="15" customHeight="1" x14ac:dyDescent="0.25">
      <c r="A27" s="56"/>
      <c r="I27" s="9"/>
    </row>
    <row r="28" spans="1:15" ht="18.75" x14ac:dyDescent="0.25">
      <c r="A28" s="56" t="s">
        <v>45</v>
      </c>
      <c r="B28" s="96" t="s">
        <v>50</v>
      </c>
      <c r="C28" s="95"/>
      <c r="D28" s="5">
        <v>13</v>
      </c>
      <c r="E28" s="6"/>
      <c r="I28" s="9"/>
    </row>
    <row r="29" spans="1:15" ht="15" customHeight="1" x14ac:dyDescent="0.25">
      <c r="A29" s="56"/>
      <c r="B29" s="42" t="s">
        <v>58</v>
      </c>
      <c r="E29" s="7"/>
      <c r="I29" s="9"/>
    </row>
    <row r="30" spans="1:15" ht="21" x14ac:dyDescent="0.25">
      <c r="A30" s="56"/>
      <c r="B30" s="8" t="s">
        <v>6</v>
      </c>
      <c r="C30" s="55">
        <v>4</v>
      </c>
      <c r="E30" s="9"/>
      <c r="F30" s="94" t="str">
        <f>IF(ISBLANK(D28),"",IF(D28&gt;D32,B28,B32))</f>
        <v>БИП</v>
      </c>
      <c r="G30" s="95"/>
      <c r="H30" s="5">
        <v>5</v>
      </c>
      <c r="I30" s="10"/>
    </row>
    <row r="31" spans="1:15" ht="15" customHeight="1" x14ac:dyDescent="0.25">
      <c r="A31" s="56"/>
      <c r="E31" s="9"/>
    </row>
    <row r="32" spans="1:15" ht="18.75" x14ac:dyDescent="0.25">
      <c r="A32" s="56" t="s">
        <v>46</v>
      </c>
      <c r="B32" s="96" t="s">
        <v>60</v>
      </c>
      <c r="C32" s="95"/>
      <c r="D32" s="5">
        <v>4</v>
      </c>
      <c r="E32" s="10"/>
    </row>
    <row r="34" spans="2:7" x14ac:dyDescent="0.25">
      <c r="C34" s="12" t="s">
        <v>16</v>
      </c>
    </row>
    <row r="36" spans="2:7" ht="18.75" x14ac:dyDescent="0.25">
      <c r="B36" s="96" t="str">
        <f>IF(ISBLANK(H6),"",IF(H6&gt;H14,F14,F6))</f>
        <v>Титаны</v>
      </c>
      <c r="C36" s="95"/>
      <c r="D36" s="5">
        <v>13</v>
      </c>
      <c r="E36" s="6"/>
      <c r="F36" s="97"/>
      <c r="G36" s="97"/>
    </row>
    <row r="37" spans="2:7" ht="15" customHeight="1" x14ac:dyDescent="0.25">
      <c r="E37" s="7"/>
    </row>
    <row r="38" spans="2:7" ht="21" x14ac:dyDescent="0.25">
      <c r="C38" s="8" t="s">
        <v>6</v>
      </c>
      <c r="D38" s="55">
        <v>8</v>
      </c>
      <c r="E38" s="9"/>
      <c r="F38" s="94" t="str">
        <f>IF(ISBLANK(D36),"",IF(D36&gt;D40,B36,B40))</f>
        <v>Титаны</v>
      </c>
      <c r="G38" s="96"/>
    </row>
    <row r="39" spans="2:7" ht="15" customHeight="1" x14ac:dyDescent="0.25">
      <c r="E39" s="9"/>
    </row>
    <row r="40" spans="2:7" ht="18.75" x14ac:dyDescent="0.25">
      <c r="B40" s="96" t="str">
        <f>IF(ISBLANK(H22),"",IF(H22&gt;H30,F30,F22))</f>
        <v>БИП</v>
      </c>
      <c r="C40" s="95"/>
      <c r="D40" s="5">
        <v>9</v>
      </c>
      <c r="E40" s="10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31496062992125984" right="0.31496062992125984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A</vt:lpstr>
      <vt:lpstr>B</vt:lpstr>
      <vt:lpstr>C</vt:lpstr>
      <vt:lpstr>D</vt:lpstr>
      <vt:lpstr>Кубок А</vt:lpstr>
      <vt:lpstr>Кубок В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Шундрин Михаил</cp:lastModifiedBy>
  <cp:lastPrinted>2022-04-23T13:47:16Z</cp:lastPrinted>
  <dcterms:created xsi:type="dcterms:W3CDTF">2022-02-16T11:19:31Z</dcterms:created>
  <dcterms:modified xsi:type="dcterms:W3CDTF">2022-04-25T13:20:53Z</dcterms:modified>
</cp:coreProperties>
</file>