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Дмитрий\Dropbox\Петанк\Результаты\2022\"/>
    </mc:Choice>
  </mc:AlternateContent>
  <xr:revisionPtr revIDLastSave="0" documentId="8_{F3FC89EF-2A01-4F1F-82AF-17F0A0B3B03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Регистрация" sheetId="11" r:id="rId1"/>
    <sheet name="A" sheetId="1" r:id="rId2"/>
    <sheet name="B" sheetId="2" r:id="rId3"/>
    <sheet name="C" sheetId="3" r:id="rId4"/>
    <sheet name="D" sheetId="4" r:id="rId5"/>
    <sheet name="E" sheetId="5" r:id="rId6"/>
    <sheet name="Кубок А" sheetId="9" r:id="rId7"/>
    <sheet name="Кубок В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  <c r="H7" i="3"/>
  <c r="C26" i="3"/>
  <c r="K6" i="3"/>
  <c r="K10" i="3"/>
  <c r="F6" i="5"/>
  <c r="G10" i="5"/>
  <c r="I6" i="5"/>
  <c r="J4" i="5"/>
  <c r="H32" i="3"/>
  <c r="H21" i="3"/>
  <c r="F8" i="3"/>
  <c r="J6" i="3"/>
  <c r="G8" i="3"/>
  <c r="F6" i="3"/>
  <c r="F10" i="3"/>
  <c r="H4" i="5"/>
  <c r="H5" i="5"/>
  <c r="G4" i="5"/>
  <c r="C20" i="3"/>
  <c r="K8" i="3"/>
  <c r="G10" i="3"/>
  <c r="C21" i="3"/>
  <c r="F14" i="3"/>
  <c r="F10" i="5"/>
  <c r="F12" i="5"/>
  <c r="H12" i="5"/>
  <c r="I4" i="5"/>
  <c r="H10" i="5"/>
  <c r="H31" i="3"/>
  <c r="C22" i="3"/>
  <c r="I4" i="3"/>
  <c r="I8" i="3"/>
  <c r="C37" i="3"/>
  <c r="C42" i="3"/>
  <c r="H10" i="3"/>
  <c r="H41" i="3"/>
  <c r="J4" i="3"/>
  <c r="H6" i="5"/>
  <c r="I12" i="5"/>
  <c r="F11" i="5"/>
  <c r="H7" i="5"/>
  <c r="G8" i="5"/>
  <c r="C31" i="3"/>
  <c r="C32" i="3"/>
  <c r="H20" i="3"/>
  <c r="H37" i="3"/>
  <c r="H22" i="3"/>
  <c r="H40" i="3"/>
  <c r="C25" i="3"/>
  <c r="H26" i="3"/>
  <c r="C41" i="3"/>
  <c r="H30" i="3"/>
  <c r="J10" i="3"/>
  <c r="F12" i="3"/>
  <c r="K4" i="3"/>
  <c r="G12" i="3"/>
  <c r="G13" i="3" s="1"/>
  <c r="H35" i="3"/>
  <c r="H22" i="5"/>
  <c r="C31" i="5"/>
  <c r="F7" i="5"/>
  <c r="C18" i="5"/>
  <c r="C36" i="3"/>
  <c r="H12" i="3"/>
  <c r="K12" i="3"/>
  <c r="G4" i="3"/>
  <c r="J8" i="3"/>
  <c r="H14" i="3"/>
  <c r="G12" i="5"/>
  <c r="H26" i="5"/>
  <c r="G13" i="5"/>
  <c r="C23" i="5"/>
  <c r="H34" i="5"/>
  <c r="G14" i="3"/>
  <c r="I14" i="3"/>
  <c r="C30" i="3"/>
  <c r="I6" i="3"/>
  <c r="H4" i="3"/>
  <c r="K7" i="3"/>
  <c r="C19" i="5"/>
  <c r="F8" i="5"/>
  <c r="J10" i="5"/>
  <c r="C35" i="5"/>
  <c r="C40" i="3"/>
  <c r="H42" i="3"/>
  <c r="C27" i="3"/>
  <c r="J11" i="3"/>
  <c r="I5" i="3"/>
  <c r="I12" i="3"/>
  <c r="J14" i="3"/>
  <c r="I7" i="3"/>
  <c r="H11" i="3"/>
  <c r="J8" i="5"/>
  <c r="C26" i="5"/>
  <c r="J6" i="5"/>
  <c r="I8" i="5"/>
  <c r="C27" i="5"/>
  <c r="H23" i="5"/>
  <c r="H36" i="3"/>
  <c r="H25" i="3"/>
  <c r="C30" i="5"/>
  <c r="H18" i="5"/>
  <c r="C35" i="3"/>
  <c r="H19" i="5"/>
  <c r="C22" i="5"/>
  <c r="H27" i="5"/>
  <c r="C34" i="5"/>
  <c r="H30" i="5"/>
  <c r="I13" i="3"/>
  <c r="I5" i="5"/>
  <c r="J7" i="5"/>
  <c r="H13" i="3"/>
  <c r="F11" i="3"/>
  <c r="K13" i="3"/>
  <c r="F13" i="5"/>
  <c r="F13" i="3"/>
  <c r="H15" i="3"/>
  <c r="J5" i="5"/>
  <c r="H31" i="5"/>
  <c r="I15" i="3"/>
  <c r="G9" i="5"/>
  <c r="F7" i="3"/>
  <c r="H11" i="5"/>
  <c r="K11" i="3"/>
  <c r="G5" i="5"/>
  <c r="J9" i="3"/>
  <c r="J11" i="5"/>
  <c r="H5" i="3"/>
  <c r="H13" i="5"/>
  <c r="J9" i="5"/>
  <c r="G15" i="3"/>
  <c r="K9" i="3"/>
  <c r="G9" i="3"/>
  <c r="I9" i="5"/>
  <c r="J15" i="3"/>
  <c r="I7" i="5"/>
  <c r="F15" i="3"/>
  <c r="I13" i="5"/>
  <c r="G5" i="3"/>
  <c r="F9" i="5"/>
  <c r="K5" i="3"/>
  <c r="F9" i="3"/>
  <c r="H35" i="5"/>
  <c r="J7" i="3"/>
  <c r="G11" i="5"/>
  <c r="H27" i="3"/>
  <c r="J5" i="3"/>
  <c r="I9" i="3"/>
  <c r="G11" i="3"/>
  <c r="K8" i="5" l="1"/>
  <c r="L9" i="5"/>
  <c r="M9" i="3"/>
  <c r="L8" i="3"/>
  <c r="L4" i="3"/>
  <c r="M5" i="3"/>
  <c r="K4" i="5"/>
  <c r="L5" i="5"/>
  <c r="M13" i="3"/>
  <c r="L12" i="3"/>
  <c r="L14" i="3"/>
  <c r="M15" i="3"/>
  <c r="L13" i="5"/>
  <c r="K12" i="5"/>
  <c r="K10" i="5"/>
  <c r="L11" i="5"/>
  <c r="K6" i="5"/>
  <c r="L7" i="5"/>
  <c r="L6" i="3"/>
  <c r="M7" i="3"/>
  <c r="M11" i="3"/>
  <c r="L10" i="3"/>
  <c r="G4" i="2"/>
  <c r="F10" i="1"/>
  <c r="I12" i="1"/>
  <c r="K10" i="1"/>
  <c r="K6" i="4"/>
  <c r="I4" i="2"/>
  <c r="H40" i="2"/>
  <c r="K4" i="1"/>
  <c r="I12" i="4"/>
  <c r="C30" i="4"/>
  <c r="H10" i="2"/>
  <c r="C27" i="4"/>
  <c r="J10" i="4"/>
  <c r="H4" i="4"/>
  <c r="J10" i="1"/>
  <c r="I6" i="2"/>
  <c r="G8" i="4"/>
  <c r="J8" i="4"/>
  <c r="H30" i="2"/>
  <c r="H4" i="2"/>
  <c r="J8" i="1"/>
  <c r="J14" i="4"/>
  <c r="I12" i="2"/>
  <c r="F14" i="2"/>
  <c r="J6" i="2"/>
  <c r="H30" i="1"/>
  <c r="C20" i="2"/>
  <c r="K10" i="4"/>
  <c r="J4" i="4"/>
  <c r="C37" i="4"/>
  <c r="H14" i="1"/>
  <c r="B24" i="9"/>
  <c r="B8" i="9"/>
  <c r="K4" i="4"/>
  <c r="G10" i="2"/>
  <c r="B12" i="9"/>
  <c r="H10" i="1"/>
  <c r="C35" i="1"/>
  <c r="G10" i="4"/>
  <c r="B56" i="9"/>
  <c r="G8" i="2"/>
  <c r="H6" i="1"/>
  <c r="H20" i="1"/>
  <c r="B20" i="9"/>
  <c r="F6" i="2"/>
  <c r="K12" i="4"/>
  <c r="G4" i="4"/>
  <c r="J4" i="2"/>
  <c r="I14" i="2"/>
  <c r="H20" i="2"/>
  <c r="F7" i="2"/>
  <c r="F12" i="2"/>
  <c r="B28" i="9"/>
  <c r="C25" i="2"/>
  <c r="I7" i="2"/>
  <c r="C37" i="2"/>
  <c r="C32" i="2"/>
  <c r="J7" i="2"/>
  <c r="H42" i="2"/>
  <c r="H20" i="4"/>
  <c r="C36" i="4"/>
  <c r="K6" i="1"/>
  <c r="G9" i="2"/>
  <c r="K12" i="1"/>
  <c r="K6" i="2"/>
  <c r="H27" i="1"/>
  <c r="I8" i="1"/>
  <c r="I8" i="4"/>
  <c r="H36" i="2"/>
  <c r="J4" i="1"/>
  <c r="C20" i="4"/>
  <c r="C25" i="1"/>
  <c r="I14" i="4"/>
  <c r="G5" i="2"/>
  <c r="I13" i="1"/>
  <c r="H31" i="2"/>
  <c r="H12" i="1"/>
  <c r="C40" i="2"/>
  <c r="C32" i="1"/>
  <c r="G11" i="4"/>
  <c r="C27" i="1"/>
  <c r="H36" i="1"/>
  <c r="G9" i="4"/>
  <c r="J11" i="1"/>
  <c r="C36" i="1"/>
  <c r="H26" i="1"/>
  <c r="H42" i="1"/>
  <c r="K7" i="1"/>
  <c r="J9" i="1"/>
  <c r="I13" i="4"/>
  <c r="J5" i="4"/>
  <c r="H5" i="2"/>
  <c r="K11" i="4"/>
  <c r="J15" i="4"/>
  <c r="H15" i="1"/>
  <c r="F13" i="2"/>
  <c r="K5" i="1"/>
  <c r="C37" i="1"/>
  <c r="C21" i="1"/>
  <c r="H40" i="4"/>
  <c r="C26" i="2"/>
  <c r="H35" i="2"/>
  <c r="C30" i="2"/>
  <c r="C20" i="1"/>
  <c r="H25" i="1"/>
  <c r="C41" i="1"/>
  <c r="H21" i="1"/>
  <c r="G14" i="4"/>
  <c r="G15" i="4" s="1"/>
  <c r="I14" i="1"/>
  <c r="I15" i="1" s="1"/>
  <c r="K10" i="2"/>
  <c r="K11" i="2" s="1"/>
  <c r="J14" i="2"/>
  <c r="J15" i="2" s="1"/>
  <c r="B40" i="9"/>
  <c r="G8" i="1"/>
  <c r="G9" i="1" s="1"/>
  <c r="F12" i="4"/>
  <c r="K12" i="2"/>
  <c r="I8" i="2"/>
  <c r="J6" i="4"/>
  <c r="J7" i="4" s="1"/>
  <c r="G10" i="1"/>
  <c r="G11" i="1" s="1"/>
  <c r="H27" i="4"/>
  <c r="F8" i="1"/>
  <c r="F9" i="1" s="1"/>
  <c r="B64" i="9"/>
  <c r="I4" i="1"/>
  <c r="B48" i="9"/>
  <c r="J11" i="4"/>
  <c r="F12" i="1"/>
  <c r="K8" i="2"/>
  <c r="B4" i="9"/>
  <c r="F8" i="4"/>
  <c r="H12" i="2"/>
  <c r="H13" i="2" s="1"/>
  <c r="J6" i="1"/>
  <c r="F13" i="4"/>
  <c r="I5" i="1"/>
  <c r="B60" i="9"/>
  <c r="F9" i="4"/>
  <c r="H14" i="4"/>
  <c r="H15" i="4" s="1"/>
  <c r="H37" i="1"/>
  <c r="I6" i="4"/>
  <c r="H37" i="4"/>
  <c r="F10" i="2"/>
  <c r="C36" i="2"/>
  <c r="H26" i="2"/>
  <c r="H14" i="2"/>
  <c r="H15" i="2" s="1"/>
  <c r="F11" i="2"/>
  <c r="K13" i="2"/>
  <c r="C31" i="1"/>
  <c r="C21" i="4"/>
  <c r="K11" i="1"/>
  <c r="C40" i="1"/>
  <c r="J10" i="2"/>
  <c r="G14" i="2"/>
  <c r="B32" i="9"/>
  <c r="J14" i="1"/>
  <c r="C35" i="2"/>
  <c r="F10" i="4"/>
  <c r="H10" i="4"/>
  <c r="G12" i="1"/>
  <c r="G15" i="2"/>
  <c r="F6" i="1"/>
  <c r="C27" i="2"/>
  <c r="F14" i="1"/>
  <c r="B52" i="9"/>
  <c r="B44" i="9"/>
  <c r="H41" i="4"/>
  <c r="B36" i="9"/>
  <c r="I4" i="4"/>
  <c r="H40" i="1"/>
  <c r="G12" i="4"/>
  <c r="G13" i="4" s="1"/>
  <c r="F8" i="2"/>
  <c r="G14" i="1"/>
  <c r="J8" i="2"/>
  <c r="H21" i="4"/>
  <c r="F9" i="2"/>
  <c r="C22" i="4"/>
  <c r="C21" i="2"/>
  <c r="F11" i="1"/>
  <c r="C26" i="4"/>
  <c r="H30" i="4"/>
  <c r="H6" i="2"/>
  <c r="H7" i="2" s="1"/>
  <c r="G13" i="1"/>
  <c r="H32" i="4"/>
  <c r="H12" i="4"/>
  <c r="I7" i="4"/>
  <c r="C41" i="4"/>
  <c r="K8" i="1"/>
  <c r="K9" i="1" s="1"/>
  <c r="K7" i="4"/>
  <c r="G4" i="1"/>
  <c r="G12" i="2"/>
  <c r="G5" i="1"/>
  <c r="F14" i="4"/>
  <c r="K4" i="2"/>
  <c r="B16" i="9"/>
  <c r="I5" i="2"/>
  <c r="K8" i="4"/>
  <c r="H6" i="4"/>
  <c r="F15" i="4"/>
  <c r="C41" i="2"/>
  <c r="H41" i="1"/>
  <c r="H4" i="1"/>
  <c r="C22" i="1"/>
  <c r="H21" i="2"/>
  <c r="H22" i="2"/>
  <c r="H37" i="2"/>
  <c r="I6" i="1"/>
  <c r="I7" i="1" s="1"/>
  <c r="K9" i="2"/>
  <c r="C22" i="2"/>
  <c r="C26" i="1"/>
  <c r="C40" i="4"/>
  <c r="H42" i="4"/>
  <c r="H22" i="4"/>
  <c r="F6" i="4"/>
  <c r="H27" i="2"/>
  <c r="H31" i="4"/>
  <c r="F7" i="4"/>
  <c r="H13" i="4"/>
  <c r="F15" i="2"/>
  <c r="K13" i="1"/>
  <c r="H11" i="4"/>
  <c r="I13" i="2"/>
  <c r="I9" i="2"/>
  <c r="F11" i="4"/>
  <c r="H13" i="1"/>
  <c r="J5" i="1"/>
  <c r="F15" i="1"/>
  <c r="H5" i="1"/>
  <c r="G15" i="1"/>
  <c r="H11" i="2"/>
  <c r="C30" i="1"/>
  <c r="C35" i="4"/>
  <c r="C25" i="4"/>
  <c r="C42" i="2"/>
  <c r="H32" i="2"/>
  <c r="C42" i="4"/>
  <c r="H35" i="4"/>
  <c r="H31" i="1"/>
  <c r="H22" i="1"/>
  <c r="C42" i="1"/>
  <c r="H32" i="1"/>
  <c r="C32" i="4"/>
  <c r="H36" i="4"/>
  <c r="H25" i="4"/>
  <c r="H26" i="4"/>
  <c r="C31" i="4"/>
  <c r="F62" i="9" l="1"/>
  <c r="B32" i="10"/>
  <c r="F54" i="9"/>
  <c r="J58" i="9" s="1"/>
  <c r="B72" i="9" s="1"/>
  <c r="B28" i="10"/>
  <c r="F30" i="10" s="1"/>
  <c r="B40" i="10" s="1"/>
  <c r="F38" i="10" s="1"/>
  <c r="F46" i="9"/>
  <c r="J42" i="9" s="1"/>
  <c r="N50" i="9" s="1"/>
  <c r="B24" i="10"/>
  <c r="F38" i="9"/>
  <c r="B20" i="10"/>
  <c r="F22" i="10" s="1"/>
  <c r="J26" i="10" s="1"/>
  <c r="B16" i="10"/>
  <c r="F30" i="9"/>
  <c r="F22" i="9"/>
  <c r="B12" i="10"/>
  <c r="F14" i="10" s="1"/>
  <c r="B8" i="10"/>
  <c r="F14" i="9"/>
  <c r="F6" i="9"/>
  <c r="B4" i="10"/>
  <c r="L10" i="4"/>
  <c r="M11" i="4"/>
  <c r="L4" i="1"/>
  <c r="M5" i="1"/>
  <c r="K9" i="4"/>
  <c r="G13" i="2"/>
  <c r="I5" i="4"/>
  <c r="J15" i="1"/>
  <c r="I15" i="4"/>
  <c r="K7" i="2"/>
  <c r="K13" i="4"/>
  <c r="H11" i="1"/>
  <c r="K5" i="4"/>
  <c r="H5" i="4"/>
  <c r="J5" i="2"/>
  <c r="J9" i="4"/>
  <c r="H41" i="2"/>
  <c r="J7" i="1"/>
  <c r="H7" i="4"/>
  <c r="K5" i="2"/>
  <c r="J9" i="2"/>
  <c r="F7" i="1"/>
  <c r="J11" i="2"/>
  <c r="I9" i="4"/>
  <c r="I15" i="2"/>
  <c r="H7" i="1"/>
  <c r="G11" i="2"/>
  <c r="H35" i="1"/>
  <c r="I9" i="1"/>
  <c r="C31" i="2"/>
  <c r="H25" i="2"/>
  <c r="G5" i="4"/>
  <c r="F13" i="1"/>
  <c r="F6" i="10" l="1"/>
  <c r="J10" i="10" s="1"/>
  <c r="N18" i="10" s="1"/>
  <c r="J26" i="9"/>
  <c r="N18" i="9" s="1"/>
  <c r="R34" i="9" s="1"/>
  <c r="J10" i="9"/>
  <c r="B68" i="9" s="1"/>
  <c r="F70" i="9" s="1"/>
  <c r="M11" i="2"/>
  <c r="L10" i="2"/>
  <c r="L14" i="2"/>
  <c r="M15" i="2"/>
  <c r="M9" i="2"/>
  <c r="L8" i="2"/>
  <c r="M7" i="4"/>
  <c r="L6" i="4"/>
  <c r="M11" i="1"/>
  <c r="L10" i="1"/>
  <c r="L12" i="4"/>
  <c r="M13" i="4"/>
  <c r="M7" i="2"/>
  <c r="L6" i="2"/>
  <c r="L14" i="4"/>
  <c r="M15" i="4"/>
  <c r="M15" i="1"/>
  <c r="L14" i="1"/>
  <c r="M13" i="2"/>
  <c r="L12" i="2"/>
  <c r="L12" i="1"/>
  <c r="M13" i="1"/>
  <c r="L6" i="1"/>
  <c r="M7" i="1"/>
  <c r="L4" i="4"/>
  <c r="M5" i="4"/>
  <c r="L8" i="4"/>
  <c r="M9" i="4"/>
  <c r="M5" i="2"/>
  <c r="L4" i="2"/>
  <c r="M9" i="1"/>
  <c r="L8" i="1"/>
  <c r="B36" i="10" l="1"/>
</calcChain>
</file>

<file path=xl/sharedStrings.xml><?xml version="1.0" encoding="utf-8"?>
<sst xmlns="http://schemas.openxmlformats.org/spreadsheetml/2006/main" count="325" uniqueCount="91">
  <si>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</si>
  <si>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</si>
  <si>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</si>
  <si>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</si>
  <si>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</si>
  <si>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</si>
  <si>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</si>
  <si>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</si>
  <si>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</si>
  <si>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</si>
  <si>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</si>
  <si>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</si>
  <si>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утро</t>
  </si>
  <si>
    <t>Группа D</t>
  </si>
  <si>
    <t>вечер</t>
  </si>
  <si>
    <t>Кубок А</t>
  </si>
  <si>
    <t>Кубок В</t>
  </si>
  <si>
    <t>3 и 4</t>
  </si>
  <si>
    <t>1 и 2</t>
  </si>
  <si>
    <t>5 и 6</t>
  </si>
  <si>
    <t>7 и 8</t>
  </si>
  <si>
    <t>a</t>
  </si>
  <si>
    <t>b</t>
  </si>
  <si>
    <t>c</t>
  </si>
  <si>
    <t>d</t>
  </si>
  <si>
    <t>e</t>
  </si>
  <si>
    <t>Регистрация</t>
  </si>
  <si>
    <t>Рейтинг</t>
  </si>
  <si>
    <t>Поток</t>
  </si>
  <si>
    <t>17.Buddy</t>
  </si>
  <si>
    <t>10.БИП</t>
  </si>
  <si>
    <t>8. Квазар</t>
  </si>
  <si>
    <t>1. Авант</t>
  </si>
  <si>
    <t>12.Чёрная мамба</t>
  </si>
  <si>
    <t>2. Консультант +</t>
  </si>
  <si>
    <t>18.ПетроградЪ</t>
  </si>
  <si>
    <t>3. Magnifique</t>
  </si>
  <si>
    <t>13.Монплезир</t>
  </si>
  <si>
    <t>15.JAZZZ</t>
  </si>
  <si>
    <t>20.Солярис ( Папоян, Гусев, Лукьянова, Буштрук)</t>
  </si>
  <si>
    <t>22.Аврора</t>
  </si>
  <si>
    <t>24.КВН - Пасечник А, ЕО, Янкович И.</t>
  </si>
  <si>
    <t>26.Крошилов, Кувакин, Федотов</t>
  </si>
  <si>
    <t>27.Тупая гильотина (Воробьева, Кузнецова, Гурина)</t>
  </si>
  <si>
    <t>28.Вспомнить все (Баринова С, Комаров А, Костин Ю)</t>
  </si>
  <si>
    <t>25.Одуваны (Карасёв, Шапкин, Педченко)</t>
  </si>
  <si>
    <t>5. Титаны</t>
  </si>
  <si>
    <t>16.AAA+</t>
  </si>
  <si>
    <t>6. ВДВ</t>
  </si>
  <si>
    <t>4. Ниагара</t>
  </si>
  <si>
    <t>7. ВАЛЬКИРИИ</t>
  </si>
  <si>
    <t>11.Круг</t>
  </si>
  <si>
    <t>19.Петергоф</t>
  </si>
  <si>
    <t>9. Окей</t>
  </si>
  <si>
    <t>21.Сольфеджа - Петрова Екатерина, Петров Степан, Петров Олег</t>
  </si>
  <si>
    <t>23.Чатлане</t>
  </si>
  <si>
    <t>Группа В</t>
  </si>
  <si>
    <t>За 3-е место</t>
  </si>
  <si>
    <t>Группа Е</t>
  </si>
  <si>
    <t>Группа С</t>
  </si>
  <si>
    <t>БИП</t>
  </si>
  <si>
    <t>Черная Мамба</t>
  </si>
  <si>
    <t>Монплезир</t>
  </si>
  <si>
    <t>Солярис</t>
  </si>
  <si>
    <t>КВН</t>
  </si>
  <si>
    <t>Одуваны</t>
  </si>
  <si>
    <t>Квазар</t>
  </si>
  <si>
    <t>Авант</t>
  </si>
  <si>
    <t>Петроградъ</t>
  </si>
  <si>
    <t>Чатлане</t>
  </si>
  <si>
    <t>Аврора</t>
  </si>
  <si>
    <t>Вспомнить все</t>
  </si>
  <si>
    <t>Buddy</t>
  </si>
  <si>
    <t>Консультант+</t>
  </si>
  <si>
    <t>Jazz</t>
  </si>
  <si>
    <t>Федотов</t>
  </si>
  <si>
    <t>Тупая гильотина</t>
  </si>
  <si>
    <t>Манифик</t>
  </si>
  <si>
    <t>14.Торонто+ (Дружинин,Кравцов, Мурашова)</t>
  </si>
  <si>
    <t>29.Маяк - (Коппа Н., Поляков А., Жака)</t>
  </si>
  <si>
    <t>ВДВ</t>
  </si>
  <si>
    <t>Окей</t>
  </si>
  <si>
    <t>Ниагара</t>
  </si>
  <si>
    <t>Торонто</t>
  </si>
  <si>
    <t>Валькирии</t>
  </si>
  <si>
    <t>Сольфеджа</t>
  </si>
  <si>
    <t>ААА+</t>
  </si>
  <si>
    <t>Петергоф</t>
  </si>
  <si>
    <t>Титаны</t>
  </si>
  <si>
    <t>Круг</t>
  </si>
  <si>
    <t>Маяк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</si>
</sst>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Times New Roman"/>
      <family val="1"/>
      <charset val="204"/>
    </font>
    <font>
      <sz val="8"/>
      <color rgb="FF4C4C4C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5" fontId="3" fillId="2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/>
    <xf numFmtId="0" fontId="0" fillId="4" borderId="0" xfId="0" applyFill="1" applyAlignment="1">
      <alignment horizontal="center"/>
    </xf>
    <xf numFmtId="0" fontId="9" fillId="0" borderId="0" xfId="0" applyFont="1"/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44" xfId="0" applyFont="1" applyBorder="1"/>
    <xf numFmtId="0" fontId="0" fillId="4" borderId="44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 indent="1"/>
    </xf>
    <xf numFmtId="0" fontId="2" fillId="3" borderId="16" xfId="0" applyFont="1" applyFill="1" applyBorder="1" applyAlignment="1">
      <alignment horizontal="lef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 wrapText="1" indent="1"/>
    </xf>
    <xf numFmtId="0" fontId="2" fillId="3" borderId="24" xfId="0" applyFont="1" applyFill="1" applyBorder="1" applyAlignment="1">
      <alignment horizontal="left" vertical="center" wrapText="1" indent="1"/>
    </xf>
    <xf numFmtId="0" fontId="2" fillId="3" borderId="25" xfId="0" applyFont="1" applyFill="1" applyBorder="1" applyAlignment="1">
      <alignment horizontal="left" vertical="center" wrapText="1" indent="1"/>
    </xf>
    <xf numFmtId="0" fontId="6" fillId="0" borderId="2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workbookViewId="0">
      <selection activeCell="B31" sqref="B31"/>
    </sheetView>
  </sheetViews>
  <sheetFormatPr defaultRowHeight="15" x14ac:dyDescent="0.25"/>
  <cols>
    <col min="2" max="2" width="49.28515625" customWidth="1"/>
    <col min="3" max="4" width="9.140625" style="48"/>
  </cols>
  <sheetData>
    <row r="1" spans="1:4" x14ac:dyDescent="0.25">
      <c r="B1" t="s">
        <v>26</v>
      </c>
    </row>
    <row r="2" spans="1:4" x14ac:dyDescent="0.25">
      <c r="C2" s="48" t="s">
        <v>27</v>
      </c>
      <c r="D2" s="48" t="s">
        <v>28</v>
      </c>
    </row>
    <row r="3" spans="1:4" ht="15.75" x14ac:dyDescent="0.3">
      <c r="A3" s="48">
        <v>1</v>
      </c>
      <c r="B3" s="49" t="s">
        <v>29</v>
      </c>
      <c r="C3" s="48">
        <v>725</v>
      </c>
      <c r="D3" s="48" t="s">
        <v>12</v>
      </c>
    </row>
    <row r="4" spans="1:4" ht="15.75" x14ac:dyDescent="0.3">
      <c r="A4" s="48">
        <v>2</v>
      </c>
      <c r="B4" s="49" t="s">
        <v>30</v>
      </c>
      <c r="C4" s="48">
        <v>530</v>
      </c>
      <c r="D4" s="50" t="s">
        <v>12</v>
      </c>
    </row>
    <row r="5" spans="1:4" ht="15.75" x14ac:dyDescent="0.3">
      <c r="A5" s="48">
        <v>3</v>
      </c>
      <c r="B5" s="49" t="s">
        <v>31</v>
      </c>
      <c r="C5" s="48">
        <v>520</v>
      </c>
      <c r="D5" s="48" t="s">
        <v>12</v>
      </c>
    </row>
    <row r="6" spans="1:4" ht="15.75" x14ac:dyDescent="0.3">
      <c r="A6" s="48">
        <v>4</v>
      </c>
      <c r="B6" s="49" t="s">
        <v>32</v>
      </c>
      <c r="C6" s="48">
        <v>482</v>
      </c>
      <c r="D6" s="48" t="s">
        <v>12</v>
      </c>
    </row>
    <row r="7" spans="1:4" ht="15.75" x14ac:dyDescent="0.3">
      <c r="A7" s="48">
        <v>5</v>
      </c>
      <c r="B7" s="49" t="s">
        <v>33</v>
      </c>
      <c r="C7" s="48">
        <v>470</v>
      </c>
      <c r="D7" s="48" t="s">
        <v>12</v>
      </c>
    </row>
    <row r="8" spans="1:4" ht="15.75" x14ac:dyDescent="0.3">
      <c r="A8" s="48">
        <v>6</v>
      </c>
      <c r="B8" s="49" t="s">
        <v>34</v>
      </c>
      <c r="C8" s="48">
        <v>463</v>
      </c>
      <c r="D8" s="50" t="s">
        <v>12</v>
      </c>
    </row>
    <row r="9" spans="1:4" ht="15.75" x14ac:dyDescent="0.3">
      <c r="A9" s="48">
        <v>7</v>
      </c>
      <c r="B9" s="51" t="s">
        <v>35</v>
      </c>
      <c r="C9" s="48">
        <v>434</v>
      </c>
      <c r="D9" s="48" t="s">
        <v>12</v>
      </c>
    </row>
    <row r="10" spans="1:4" ht="15.75" x14ac:dyDescent="0.3">
      <c r="A10" s="48">
        <v>8</v>
      </c>
      <c r="B10" s="51" t="s">
        <v>36</v>
      </c>
      <c r="C10" s="48">
        <v>350</v>
      </c>
      <c r="D10" s="48" t="s">
        <v>12</v>
      </c>
    </row>
    <row r="11" spans="1:4" ht="15.75" x14ac:dyDescent="0.3">
      <c r="A11" s="48">
        <v>9</v>
      </c>
      <c r="B11" s="51" t="s">
        <v>37</v>
      </c>
      <c r="C11" s="48">
        <v>171</v>
      </c>
      <c r="D11" s="48" t="s">
        <v>12</v>
      </c>
    </row>
    <row r="12" spans="1:4" ht="15.75" x14ac:dyDescent="0.3">
      <c r="A12" s="48">
        <v>10</v>
      </c>
      <c r="B12" s="51" t="s">
        <v>55</v>
      </c>
      <c r="C12" s="48">
        <v>93</v>
      </c>
      <c r="D12" s="57" t="s">
        <v>12</v>
      </c>
    </row>
    <row r="13" spans="1:4" ht="15.75" x14ac:dyDescent="0.3">
      <c r="A13" s="48">
        <v>11</v>
      </c>
      <c r="B13" s="51" t="s">
        <v>38</v>
      </c>
      <c r="C13" s="48">
        <v>87</v>
      </c>
      <c r="D13" s="48" t="s">
        <v>12</v>
      </c>
    </row>
    <row r="14" spans="1:4" ht="15.75" x14ac:dyDescent="0.3">
      <c r="A14" s="48">
        <v>12</v>
      </c>
      <c r="B14" s="51" t="s">
        <v>39</v>
      </c>
      <c r="D14" s="48" t="s">
        <v>12</v>
      </c>
    </row>
    <row r="15" spans="1:4" ht="15.75" x14ac:dyDescent="0.3">
      <c r="A15" s="48">
        <v>13</v>
      </c>
      <c r="B15" s="51" t="s">
        <v>40</v>
      </c>
      <c r="D15" s="48" t="s">
        <v>12</v>
      </c>
    </row>
    <row r="16" spans="1:4" ht="15.75" x14ac:dyDescent="0.3">
      <c r="A16" s="48">
        <v>14</v>
      </c>
      <c r="B16" s="51" t="s">
        <v>41</v>
      </c>
      <c r="D16" s="48" t="s">
        <v>12</v>
      </c>
    </row>
    <row r="17" spans="1:4" ht="15.75" x14ac:dyDescent="0.3">
      <c r="A17" s="48">
        <v>15</v>
      </c>
      <c r="B17" s="51" t="s">
        <v>42</v>
      </c>
      <c r="D17" s="48" t="s">
        <v>12</v>
      </c>
    </row>
    <row r="18" spans="1:4" ht="15.75" x14ac:dyDescent="0.3">
      <c r="A18" s="48">
        <v>16</v>
      </c>
      <c r="B18" s="51" t="s">
        <v>43</v>
      </c>
      <c r="D18" s="48" t="s">
        <v>12</v>
      </c>
    </row>
    <row r="19" spans="1:4" ht="15.75" x14ac:dyDescent="0.3">
      <c r="A19" s="48">
        <v>17</v>
      </c>
      <c r="B19" s="51" t="s">
        <v>44</v>
      </c>
      <c r="D19" s="48" t="s">
        <v>12</v>
      </c>
    </row>
    <row r="20" spans="1:4" ht="16.5" thickBot="1" x14ac:dyDescent="0.35">
      <c r="A20" s="58">
        <v>18</v>
      </c>
      <c r="B20" s="59" t="s">
        <v>45</v>
      </c>
      <c r="C20" s="58"/>
      <c r="D20" s="60" t="s">
        <v>12</v>
      </c>
    </row>
    <row r="21" spans="1:4" ht="15.75" x14ac:dyDescent="0.3">
      <c r="A21" s="48">
        <v>19</v>
      </c>
      <c r="B21" s="49" t="s">
        <v>46</v>
      </c>
      <c r="C21" s="48">
        <v>790</v>
      </c>
      <c r="D21" s="48" t="s">
        <v>14</v>
      </c>
    </row>
    <row r="22" spans="1:4" ht="15.75" x14ac:dyDescent="0.3">
      <c r="A22" s="48">
        <v>20</v>
      </c>
      <c r="B22" s="49" t="s">
        <v>47</v>
      </c>
      <c r="C22" s="48">
        <v>700</v>
      </c>
      <c r="D22" s="48" t="s">
        <v>14</v>
      </c>
    </row>
    <row r="23" spans="1:4" ht="15.75" x14ac:dyDescent="0.3">
      <c r="A23" s="48">
        <v>21</v>
      </c>
      <c r="B23" s="49" t="s">
        <v>48</v>
      </c>
      <c r="C23" s="48">
        <v>586</v>
      </c>
      <c r="D23" s="48" t="s">
        <v>14</v>
      </c>
    </row>
    <row r="24" spans="1:4" ht="15.75" x14ac:dyDescent="0.3">
      <c r="A24" s="48">
        <v>22</v>
      </c>
      <c r="B24" s="49" t="s">
        <v>49</v>
      </c>
      <c r="C24" s="48">
        <v>438</v>
      </c>
      <c r="D24" s="48" t="s">
        <v>14</v>
      </c>
    </row>
    <row r="25" spans="1:4" ht="15.75" x14ac:dyDescent="0.3">
      <c r="A25" s="48">
        <v>23</v>
      </c>
      <c r="B25" s="51" t="s">
        <v>50</v>
      </c>
      <c r="C25" s="48">
        <v>377</v>
      </c>
      <c r="D25" s="48" t="s">
        <v>14</v>
      </c>
    </row>
    <row r="26" spans="1:4" ht="15.75" x14ac:dyDescent="0.3">
      <c r="A26" s="48">
        <v>24</v>
      </c>
      <c r="B26" s="51" t="s">
        <v>51</v>
      </c>
      <c r="C26" s="48">
        <v>293</v>
      </c>
      <c r="D26" s="48" t="s">
        <v>14</v>
      </c>
    </row>
    <row r="27" spans="1:4" ht="15.75" x14ac:dyDescent="0.3">
      <c r="A27" s="48">
        <v>25</v>
      </c>
      <c r="B27" s="51" t="s">
        <v>78</v>
      </c>
      <c r="C27" s="48">
        <v>274</v>
      </c>
      <c r="D27" s="50" t="s">
        <v>14</v>
      </c>
    </row>
    <row r="28" spans="1:4" ht="15.75" x14ac:dyDescent="0.3">
      <c r="A28" s="48">
        <v>26</v>
      </c>
      <c r="B28" s="51" t="s">
        <v>52</v>
      </c>
      <c r="C28" s="48">
        <v>256</v>
      </c>
      <c r="D28" s="48" t="s">
        <v>14</v>
      </c>
    </row>
    <row r="29" spans="1:4" ht="15.75" x14ac:dyDescent="0.3">
      <c r="A29" s="48">
        <v>27</v>
      </c>
      <c r="B29" s="51" t="s">
        <v>53</v>
      </c>
      <c r="D29" s="48" t="s">
        <v>14</v>
      </c>
    </row>
    <row r="30" spans="1:4" ht="15.75" x14ac:dyDescent="0.3">
      <c r="A30" s="48">
        <v>28</v>
      </c>
      <c r="B30" s="51" t="s">
        <v>54</v>
      </c>
      <c r="D30" s="48" t="s">
        <v>14</v>
      </c>
    </row>
    <row r="31" spans="1:4" ht="15.75" x14ac:dyDescent="0.3">
      <c r="A31" s="48">
        <v>29</v>
      </c>
      <c r="B31" s="51" t="s">
        <v>79</v>
      </c>
      <c r="D31" s="48" t="s">
        <v>14</v>
      </c>
    </row>
  </sheetData>
  <sortState xmlns:xlrd2="http://schemas.microsoft.com/office/spreadsheetml/2017/richdata2" ref="A4:D32">
    <sortCondition descending="1" ref="D4:D32"/>
    <sortCondition descending="1" ref="C4:C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2"/>
  <sheetViews>
    <sheetView workbookViewId="0">
      <selection activeCell="P14" sqref="P14"/>
    </sheetView>
  </sheetViews>
  <sheetFormatPr defaultRowHeight="15" x14ac:dyDescent="0.25"/>
  <cols>
    <col min="1" max="1" width="4" style="47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45" customHeight="1" x14ac:dyDescent="0.25">
      <c r="B1" s="83" t="s">
        <v>11</v>
      </c>
      <c r="C1" s="83"/>
      <c r="D1" s="83"/>
      <c r="E1" s="83"/>
      <c r="F1" s="83"/>
      <c r="G1" s="83"/>
      <c r="H1" s="83"/>
      <c r="I1" s="83"/>
      <c r="J1" s="83"/>
      <c r="K1" s="83"/>
      <c r="L1" t="s">
        <v>12</v>
      </c>
      <c r="M1"/>
    </row>
    <row r="2" spans="2:14" ht="15.75" thickBot="1" x14ac:dyDescent="0.3">
      <c r="M2"/>
    </row>
    <row r="3" spans="2:14" ht="30" customHeight="1" thickBot="1" x14ac:dyDescent="0.3">
      <c r="B3" s="45"/>
      <c r="C3" s="84" t="s">
        <v>0</v>
      </c>
      <c r="D3" s="85"/>
      <c r="E3" s="8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1" t="s">
        <v>1</v>
      </c>
      <c r="M3" s="2" t="s">
        <v>2</v>
      </c>
      <c r="N3" s="32" t="s">
        <v>3</v>
      </c>
    </row>
    <row r="4" spans="2:14" ht="24" customHeight="1" x14ac:dyDescent="0.25">
      <c r="B4" s="87">
        <v>1</v>
      </c>
      <c r="C4" s="88" t="s">
        <v>60</v>
      </c>
      <c r="D4" s="89"/>
      <c r="E4" s="90"/>
      <c r="F4" s="5" t="s">
        <v>4</v>
      </c>
      <c r="G4" s="6" t="str">
        <f ca="1">INDIRECT(ADDRESS(27,6))&amp;":"&amp;INDIRECT(ADDRESS(27,7))</f>
        <v>12:11</v>
      </c>
      <c r="H4" s="6" t="str">
        <f ca="1">INDIRECT(ADDRESS(31,7))&amp;":"&amp;INDIRECT(ADDRESS(31,6))</f>
        <v>13:1</v>
      </c>
      <c r="I4" s="6" t="str">
        <f ca="1">INDIRECT(ADDRESS(36,6))&amp;":"&amp;INDIRECT(ADDRESS(36,7))</f>
        <v>13:2</v>
      </c>
      <c r="J4" s="6" t="str">
        <f ca="1">INDIRECT(ADDRESS(42,7))&amp;":"&amp;INDIRECT(ADDRESS(42,6))</f>
        <v>8:9</v>
      </c>
      <c r="K4" s="7" t="str">
        <f ca="1">INDIRECT(ADDRESS(20,6))&amp;":"&amp;INDIRECT(ADDRESS(20,7))</f>
        <v>13:5</v>
      </c>
      <c r="L4" s="91">
        <f ca="1">IF(COUNT(F5:K5)=0,"",COUNTIF(F5:K5,"&gt;0")+0.5*COUNTIF(F5:K5,0))</f>
        <v>4</v>
      </c>
      <c r="M4" s="8"/>
      <c r="N4" s="82">
        <v>1</v>
      </c>
    </row>
    <row r="5" spans="2:14" ht="24" customHeight="1" x14ac:dyDescent="0.25">
      <c r="B5" s="78"/>
      <c r="C5" s="79"/>
      <c r="D5" s="80"/>
      <c r="E5" s="81"/>
      <c r="F5" s="9" t="s">
        <v>4</v>
      </c>
      <c r="G5" s="10">
        <f ca="1">IF(LEN(INDIRECT(ADDRESS(ROW()-1, COLUMN())))=1,"",INDIRECT(ADDRESS(27,6))-INDIRECT(ADDRESS(27,7)))</f>
        <v>1</v>
      </c>
      <c r="H5" s="10">
        <f ca="1">IF(LEN(INDIRECT(ADDRESS(ROW()-1, COLUMN())))=1,"",INDIRECT(ADDRESS(31,7))-INDIRECT(ADDRESS(31,6)))</f>
        <v>12</v>
      </c>
      <c r="I5" s="10">
        <f ca="1">IF(LEN(INDIRECT(ADDRESS(ROW()-1, COLUMN())))=1,"",INDIRECT(ADDRESS(36,6))-INDIRECT(ADDRESS(36,7)))</f>
        <v>11</v>
      </c>
      <c r="J5" s="10">
        <f ca="1">IF(LEN(INDIRECT(ADDRESS(ROW()-1, COLUMN())))=1,"",INDIRECT(ADDRESS(42,7))-INDIRECT(ADDRESS(42,6)))</f>
        <v>-1</v>
      </c>
      <c r="K5" s="11">
        <f ca="1">IF(LEN(INDIRECT(ADDRESS(ROW()-1, COLUMN())))=1,"",INDIRECT(ADDRESS(20,6))-INDIRECT(ADDRESS(20,7)))</f>
        <v>8</v>
      </c>
      <c r="L5" s="67"/>
      <c r="M5" s="10">
        <f ca="1">IF(COUNT(F5:K5)=0,"",SUM(F5:K5))</f>
        <v>31</v>
      </c>
      <c r="N5" s="66"/>
    </row>
    <row r="6" spans="2:14" ht="24" customHeight="1" x14ac:dyDescent="0.25">
      <c r="B6" s="68">
        <v>2</v>
      </c>
      <c r="C6" s="70" t="s">
        <v>62</v>
      </c>
      <c r="D6" s="71"/>
      <c r="E6" s="72"/>
      <c r="F6" s="12" t="str">
        <f ca="1">INDIRECT(ADDRESS(27,7))&amp;":"&amp;INDIRECT(ADDRESS(27,6))</f>
        <v>11:12</v>
      </c>
      <c r="G6" s="13" t="s">
        <v>4</v>
      </c>
      <c r="H6" s="14" t="str">
        <f ca="1">INDIRECT(ADDRESS(37,6))&amp;":"&amp;INDIRECT(ADDRESS(37,7))</f>
        <v>6:9</v>
      </c>
      <c r="I6" s="14" t="str">
        <f ca="1">INDIRECT(ADDRESS(41,7))&amp;":"&amp;INDIRECT(ADDRESS(41,6))</f>
        <v>13:0</v>
      </c>
      <c r="J6" s="14" t="str">
        <f ca="1">INDIRECT(ADDRESS(21,6))&amp;":"&amp;INDIRECT(ADDRESS(21,7))</f>
        <v>13:3</v>
      </c>
      <c r="K6" s="15" t="str">
        <f ca="1">INDIRECT(ADDRESS(30,6))&amp;":"&amp;INDIRECT(ADDRESS(30,7))</f>
        <v>10:13</v>
      </c>
      <c r="L6" s="67">
        <f ca="1">IF(COUNT(F7:K7)=0,"",COUNTIF(F7:K7,"&gt;0")+0.5*COUNTIF(F7:K7,0))</f>
        <v>2</v>
      </c>
      <c r="M6" s="10"/>
      <c r="N6" s="65">
        <v>5</v>
      </c>
    </row>
    <row r="7" spans="2:14" ht="24" customHeight="1" x14ac:dyDescent="0.25">
      <c r="B7" s="78"/>
      <c r="C7" s="70"/>
      <c r="D7" s="71"/>
      <c r="E7" s="72"/>
      <c r="F7" s="16">
        <f ca="1">IF(LEN(INDIRECT(ADDRESS(ROW()-1, COLUMN())))=1,"",INDIRECT(ADDRESS(27,7))-INDIRECT(ADDRESS(27,6)))</f>
        <v>-1</v>
      </c>
      <c r="G7" s="17" t="s">
        <v>4</v>
      </c>
      <c r="H7" s="10">
        <f ca="1">IF(LEN(INDIRECT(ADDRESS(ROW()-1, COLUMN())))=1,"",INDIRECT(ADDRESS(37,6))-INDIRECT(ADDRESS(37,7)))</f>
        <v>-3</v>
      </c>
      <c r="I7" s="10">
        <f ca="1">IF(LEN(INDIRECT(ADDRESS(ROW()-1, COLUMN())))=1,"",INDIRECT(ADDRESS(41,7))-INDIRECT(ADDRESS(41,6)))</f>
        <v>13</v>
      </c>
      <c r="J7" s="10">
        <f ca="1">IF(LEN(INDIRECT(ADDRESS(ROW()-1, COLUMN())))=1,"",INDIRECT(ADDRESS(21,6))-INDIRECT(ADDRESS(21,7)))</f>
        <v>10</v>
      </c>
      <c r="K7" s="11">
        <f ca="1">IF(LEN(INDIRECT(ADDRESS(ROW()-1, COLUMN())))=1,"",INDIRECT(ADDRESS(30,6))-INDIRECT(ADDRESS(30,7)))</f>
        <v>-3</v>
      </c>
      <c r="L7" s="67"/>
      <c r="M7" s="10">
        <f ca="1">IF(COUNT(F7:K7)=0,"",SUM(F7:K7))</f>
        <v>16</v>
      </c>
      <c r="N7" s="66"/>
    </row>
    <row r="8" spans="2:14" ht="24" customHeight="1" x14ac:dyDescent="0.25">
      <c r="B8" s="68">
        <v>3</v>
      </c>
      <c r="C8" s="79" t="s">
        <v>61</v>
      </c>
      <c r="D8" s="80"/>
      <c r="E8" s="81"/>
      <c r="F8" s="12" t="str">
        <f ca="1">INDIRECT(ADDRESS(31,6))&amp;":"&amp;INDIRECT(ADDRESS(31,7))</f>
        <v>1:13</v>
      </c>
      <c r="G8" s="14" t="str">
        <f ca="1">INDIRECT(ADDRESS(37,7))&amp;":"&amp;INDIRECT(ADDRESS(37,6))</f>
        <v>9:6</v>
      </c>
      <c r="H8" s="13" t="s">
        <v>4</v>
      </c>
      <c r="I8" s="14" t="str">
        <f ca="1">INDIRECT(ADDRESS(22,6))&amp;":"&amp;INDIRECT(ADDRESS(22,7))</f>
        <v>8:9</v>
      </c>
      <c r="J8" s="14" t="str">
        <f ca="1">INDIRECT(ADDRESS(26,7))&amp;":"&amp;INDIRECT(ADDRESS(26,6))</f>
        <v>13:11</v>
      </c>
      <c r="K8" s="15" t="str">
        <f ca="1">INDIRECT(ADDRESS(40,6))&amp;":"&amp;INDIRECT(ADDRESS(40,7))</f>
        <v>13:7</v>
      </c>
      <c r="L8" s="67">
        <f ca="1">IF(COUNT(F9:K9)=0,"",COUNTIF(F9:K9,"&gt;0")+0.5*COUNTIF(F9:K9,0))</f>
        <v>3</v>
      </c>
      <c r="M8" s="10"/>
      <c r="N8" s="65">
        <v>2</v>
      </c>
    </row>
    <row r="9" spans="2:14" ht="24" customHeight="1" x14ac:dyDescent="0.25">
      <c r="B9" s="78"/>
      <c r="C9" s="79"/>
      <c r="D9" s="80"/>
      <c r="E9" s="81"/>
      <c r="F9" s="16">
        <f ca="1">IF(LEN(INDIRECT(ADDRESS(ROW()-1, COLUMN())))=1,"",INDIRECT(ADDRESS(31,6))-INDIRECT(ADDRESS(31,7)))</f>
        <v>-12</v>
      </c>
      <c r="G9" s="10">
        <f ca="1">IF(LEN(INDIRECT(ADDRESS(ROW()-1, COLUMN())))=1,"",INDIRECT(ADDRESS(37,7))-INDIRECT(ADDRESS(37,6)))</f>
        <v>3</v>
      </c>
      <c r="H9" s="17" t="s">
        <v>4</v>
      </c>
      <c r="I9" s="10">
        <f ca="1">IF(LEN(INDIRECT(ADDRESS(ROW()-1, COLUMN())))=1,"",INDIRECT(ADDRESS(22,6))-INDIRECT(ADDRESS(22,7)))</f>
        <v>-1</v>
      </c>
      <c r="J9" s="10">
        <f ca="1">IF(LEN(INDIRECT(ADDRESS(ROW()-1, COLUMN())))=1,"",INDIRECT(ADDRESS(26,7))-INDIRECT(ADDRESS(26,6)))</f>
        <v>2</v>
      </c>
      <c r="K9" s="11">
        <f ca="1">IF(LEN(INDIRECT(ADDRESS(ROW()-1, COLUMN())))=1,"",INDIRECT(ADDRESS(40,6))-INDIRECT(ADDRESS(40,7)))</f>
        <v>6</v>
      </c>
      <c r="L9" s="67"/>
      <c r="M9" s="10">
        <f ca="1">IF(COUNT(F9:K9)=0,"",SUM(F9:K9))</f>
        <v>-2</v>
      </c>
      <c r="N9" s="66"/>
    </row>
    <row r="10" spans="2:14" ht="24" customHeight="1" x14ac:dyDescent="0.25">
      <c r="B10" s="68">
        <v>4</v>
      </c>
      <c r="C10" s="70" t="s">
        <v>63</v>
      </c>
      <c r="D10" s="71"/>
      <c r="E10" s="72"/>
      <c r="F10" s="12" t="str">
        <f ca="1">INDIRECT(ADDRESS(36,7))&amp;":"&amp;INDIRECT(ADDRESS(36,6))</f>
        <v>2:13</v>
      </c>
      <c r="G10" s="14" t="str">
        <f ca="1">INDIRECT(ADDRESS(41,6))&amp;":"&amp;INDIRECT(ADDRESS(41,7))</f>
        <v>0:13</v>
      </c>
      <c r="H10" s="14" t="str">
        <f ca="1">INDIRECT(ADDRESS(22,7))&amp;":"&amp;INDIRECT(ADDRESS(22,6))</f>
        <v>9:8</v>
      </c>
      <c r="I10" s="13" t="s">
        <v>4</v>
      </c>
      <c r="J10" s="14" t="str">
        <f ca="1">INDIRECT(ADDRESS(32,6))&amp;":"&amp;INDIRECT(ADDRESS(32,7))</f>
        <v>5:13</v>
      </c>
      <c r="K10" s="15" t="str">
        <f ca="1">INDIRECT(ADDRESS(25,7))&amp;":"&amp;INDIRECT(ADDRESS(25,6))</f>
        <v>8:13</v>
      </c>
      <c r="L10" s="67">
        <f ca="1">IF(COUNT(F11:K11)=0,"",COUNTIF(F11:K11,"&gt;0")+0.5*COUNTIF(F11:K11,0))</f>
        <v>1</v>
      </c>
      <c r="M10" s="10"/>
      <c r="N10" s="65">
        <v>6</v>
      </c>
    </row>
    <row r="11" spans="2:14" ht="24" customHeight="1" x14ac:dyDescent="0.25">
      <c r="B11" s="78"/>
      <c r="C11" s="70"/>
      <c r="D11" s="71"/>
      <c r="E11" s="72"/>
      <c r="F11" s="16">
        <f ca="1">IF(LEN(INDIRECT(ADDRESS(ROW()-1, COLUMN())))=1,"",INDIRECT(ADDRESS(36,7))-INDIRECT(ADDRESS(36,6)))</f>
        <v>-11</v>
      </c>
      <c r="G11" s="10">
        <f ca="1">IF(LEN(INDIRECT(ADDRESS(ROW()-1, COLUMN())))=1,"",INDIRECT(ADDRESS(41,6))-INDIRECT(ADDRESS(41,7)))</f>
        <v>-13</v>
      </c>
      <c r="H11" s="10">
        <f ca="1">IF(LEN(INDIRECT(ADDRESS(ROW()-1, COLUMN())))=1,"",INDIRECT(ADDRESS(22,7))-INDIRECT(ADDRESS(22,6)))</f>
        <v>1</v>
      </c>
      <c r="I11" s="17" t="s">
        <v>4</v>
      </c>
      <c r="J11" s="10">
        <f ca="1">IF(LEN(INDIRECT(ADDRESS(ROW()-1, COLUMN())))=1,"",INDIRECT(ADDRESS(32,6))-INDIRECT(ADDRESS(32,7)))</f>
        <v>-8</v>
      </c>
      <c r="K11" s="11">
        <f ca="1">IF(LEN(INDIRECT(ADDRESS(ROW()-1, COLUMN())))=1,"",INDIRECT(ADDRESS(25,7))-INDIRECT(ADDRESS(25,6)))</f>
        <v>-5</v>
      </c>
      <c r="L11" s="67"/>
      <c r="M11" s="10">
        <f ca="1">IF(COUNT(F11:K11)=0,"",SUM(F11:K11))</f>
        <v>-36</v>
      </c>
      <c r="N11" s="66"/>
    </row>
    <row r="12" spans="2:14" ht="24" customHeight="1" x14ac:dyDescent="0.25">
      <c r="B12" s="68">
        <v>5</v>
      </c>
      <c r="C12" s="79" t="s">
        <v>64</v>
      </c>
      <c r="D12" s="80"/>
      <c r="E12" s="81"/>
      <c r="F12" s="12" t="str">
        <f ca="1">INDIRECT(ADDRESS(42,6))&amp;":"&amp;INDIRECT(ADDRESS(42,7))</f>
        <v>9:8</v>
      </c>
      <c r="G12" s="14" t="str">
        <f ca="1">INDIRECT(ADDRESS(21,7))&amp;":"&amp;INDIRECT(ADDRESS(21,6))</f>
        <v>3:13</v>
      </c>
      <c r="H12" s="14" t="str">
        <f ca="1">INDIRECT(ADDRESS(26,6))&amp;":"&amp;INDIRECT(ADDRESS(26,7))</f>
        <v>11:13</v>
      </c>
      <c r="I12" s="14" t="str">
        <f ca="1">INDIRECT(ADDRESS(32,7))&amp;":"&amp;INDIRECT(ADDRESS(32,6))</f>
        <v>13:5</v>
      </c>
      <c r="J12" s="13" t="s">
        <v>4</v>
      </c>
      <c r="K12" s="15" t="str">
        <f ca="1">INDIRECT(ADDRESS(35,7))&amp;":"&amp;INDIRECT(ADDRESS(35,6))</f>
        <v>13:6</v>
      </c>
      <c r="L12" s="67">
        <f ca="1">IF(COUNT(F13:K13)=0,"",COUNTIF(F13:K13,"&gt;0")+0.5*COUNTIF(F13:K13,0))</f>
        <v>3</v>
      </c>
      <c r="M12" s="10"/>
      <c r="N12" s="65">
        <v>3</v>
      </c>
    </row>
    <row r="13" spans="2:14" ht="24" customHeight="1" x14ac:dyDescent="0.25">
      <c r="B13" s="78"/>
      <c r="C13" s="79"/>
      <c r="D13" s="80"/>
      <c r="E13" s="81"/>
      <c r="F13" s="16">
        <f ca="1">IF(LEN(INDIRECT(ADDRESS(ROW()-1, COLUMN())))=1,"",INDIRECT(ADDRESS(42,6))-INDIRECT(ADDRESS(42,7)))</f>
        <v>1</v>
      </c>
      <c r="G13" s="10">
        <f ca="1">IF(LEN(INDIRECT(ADDRESS(ROW()-1, COLUMN())))=1,"",INDIRECT(ADDRESS(21,7))-INDIRECT(ADDRESS(21,6)))</f>
        <v>-10</v>
      </c>
      <c r="H13" s="10">
        <f ca="1">IF(LEN(INDIRECT(ADDRESS(ROW()-1, COLUMN())))=1,"",INDIRECT(ADDRESS(26,6))-INDIRECT(ADDRESS(26,7)))</f>
        <v>-2</v>
      </c>
      <c r="I13" s="10">
        <f ca="1">IF(LEN(INDIRECT(ADDRESS(ROW()-1, COLUMN())))=1,"",INDIRECT(ADDRESS(32,7))-INDIRECT(ADDRESS(32,6)))</f>
        <v>8</v>
      </c>
      <c r="J13" s="17" t="s">
        <v>4</v>
      </c>
      <c r="K13" s="11">
        <f ca="1">IF(LEN(INDIRECT(ADDRESS(ROW()-1, COLUMN())))=1,"",INDIRECT(ADDRESS(35,7))-INDIRECT(ADDRESS(35,6)))</f>
        <v>7</v>
      </c>
      <c r="L13" s="67"/>
      <c r="M13" s="10">
        <f ca="1">IF(COUNT(F13:K13)=0,"",SUM(F13:K13))</f>
        <v>4</v>
      </c>
      <c r="N13" s="66"/>
    </row>
    <row r="14" spans="2:14" ht="24" customHeight="1" x14ac:dyDescent="0.25">
      <c r="B14" s="68">
        <v>6</v>
      </c>
      <c r="C14" s="70" t="s">
        <v>65</v>
      </c>
      <c r="D14" s="71"/>
      <c r="E14" s="72"/>
      <c r="F14" s="12" t="str">
        <f ca="1">INDIRECT(ADDRESS(20,7))&amp;":"&amp;INDIRECT(ADDRESS(20,6))</f>
        <v>5:13</v>
      </c>
      <c r="G14" s="14" t="str">
        <f ca="1">INDIRECT(ADDRESS(30,7))&amp;":"&amp;INDIRECT(ADDRESS(30,6))</f>
        <v>13:10</v>
      </c>
      <c r="H14" s="14" t="str">
        <f ca="1">INDIRECT(ADDRESS(40,7))&amp;":"&amp;INDIRECT(ADDRESS(40,6))</f>
        <v>7:13</v>
      </c>
      <c r="I14" s="14" t="str">
        <f ca="1">INDIRECT(ADDRESS(25,6))&amp;":"&amp;INDIRECT(ADDRESS(25,7))</f>
        <v>13:8</v>
      </c>
      <c r="J14" s="14" t="str">
        <f ca="1">INDIRECT(ADDRESS(35,6))&amp;":"&amp;INDIRECT(ADDRESS(35,7))</f>
        <v>6:13</v>
      </c>
      <c r="K14" s="18" t="s">
        <v>4</v>
      </c>
      <c r="L14" s="67">
        <f ca="1">IF(COUNT(F15:K15)=0,"",COUNTIF(F15:K15,"&gt;0")+0.5*COUNTIF(F15:K15,0))</f>
        <v>2</v>
      </c>
      <c r="M14" s="10"/>
      <c r="N14" s="65">
        <v>4</v>
      </c>
    </row>
    <row r="15" spans="2:14" ht="24" customHeight="1" thickBot="1" x14ac:dyDescent="0.3">
      <c r="B15" s="69"/>
      <c r="C15" s="73"/>
      <c r="D15" s="74"/>
      <c r="E15" s="75"/>
      <c r="F15" s="19">
        <f ca="1">IF(LEN(INDIRECT(ADDRESS(ROW()-1, COLUMN())))=1,"",INDIRECT(ADDRESS(20,7))-INDIRECT(ADDRESS(20,6)))</f>
        <v>-8</v>
      </c>
      <c r="G15" s="20">
        <f ca="1">IF(LEN(INDIRECT(ADDRESS(ROW()-1, COLUMN())))=1,"",INDIRECT(ADDRESS(30,7))-INDIRECT(ADDRESS(30,6)))</f>
        <v>3</v>
      </c>
      <c r="H15" s="20">
        <f ca="1">IF(LEN(INDIRECT(ADDRESS(ROW()-1, COLUMN())))=1,"",INDIRECT(ADDRESS(40,7))-INDIRECT(ADDRESS(40,6)))</f>
        <v>-6</v>
      </c>
      <c r="I15" s="20">
        <f ca="1">IF(LEN(INDIRECT(ADDRESS(ROW()-1, COLUMN())))=1,"",INDIRECT(ADDRESS(25,6))-INDIRECT(ADDRESS(25,7)))</f>
        <v>5</v>
      </c>
      <c r="J15" s="20">
        <f ca="1">IF(LEN(INDIRECT(ADDRESS(ROW()-1, COLUMN())))=1,"",INDIRECT(ADDRESS(35,6))-INDIRECT(ADDRESS(35,7)))</f>
        <v>-7</v>
      </c>
      <c r="K15" s="21" t="s">
        <v>4</v>
      </c>
      <c r="L15" s="76"/>
      <c r="M15" s="20">
        <f ca="1">IF(COUNT(F15:K15)=0,"",SUM(F15:K15))</f>
        <v>-13</v>
      </c>
      <c r="N15" s="77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3" customFormat="1" ht="30" customHeight="1" thickBot="1" x14ac:dyDescent="0.4">
      <c r="A19" s="22"/>
      <c r="B19" s="64" t="s">
        <v>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s="23" customFormat="1" ht="30" customHeight="1" thickBot="1" x14ac:dyDescent="0.4">
      <c r="A20" s="22"/>
      <c r="B20" s="25">
        <v>1</v>
      </c>
      <c r="C20" s="61" t="str">
        <f ca="1">IF(ISBLANK(INDIRECT(ADDRESS(B20*2+2,3))),"",INDIRECT(ADDRESS(B20*2+2,3)))</f>
        <v>БИП</v>
      </c>
      <c r="D20" s="61"/>
      <c r="E20" s="62"/>
      <c r="F20" s="26">
        <v>13</v>
      </c>
      <c r="G20" s="27">
        <v>5</v>
      </c>
      <c r="H20" s="63" t="str">
        <f ca="1">IF(ISBLANK(INDIRECT(ADDRESS(K20*2+2,3))),"",INDIRECT(ADDRESS(K20*2+2,3)))</f>
        <v>Одуваны</v>
      </c>
      <c r="I20" s="61"/>
      <c r="J20" s="61"/>
      <c r="K20" s="25">
        <v>6</v>
      </c>
      <c r="L20" s="28" t="s">
        <v>6</v>
      </c>
      <c r="M20" s="46">
        <v>1</v>
      </c>
    </row>
    <row r="21" spans="1:13" s="23" customFormat="1" ht="30" customHeight="1" thickBot="1" x14ac:dyDescent="0.4">
      <c r="A21" s="22"/>
      <c r="B21" s="25">
        <v>2</v>
      </c>
      <c r="C21" s="61" t="str">
        <f ca="1">IF(ISBLANK(INDIRECT(ADDRESS(B21*2+2,3))),"",INDIRECT(ADDRESS(B21*2+2,3)))</f>
        <v>Монплезир</v>
      </c>
      <c r="D21" s="61"/>
      <c r="E21" s="62"/>
      <c r="F21" s="26">
        <v>13</v>
      </c>
      <c r="G21" s="27">
        <v>3</v>
      </c>
      <c r="H21" s="63" t="str">
        <f ca="1">IF(ISBLANK(INDIRECT(ADDRESS(K21*2+2,3))),"",INDIRECT(ADDRESS(K21*2+2,3)))</f>
        <v>КВН</v>
      </c>
      <c r="I21" s="61"/>
      <c r="J21" s="61"/>
      <c r="K21" s="25">
        <v>5</v>
      </c>
      <c r="L21" s="28" t="s">
        <v>6</v>
      </c>
      <c r="M21" s="46">
        <v>2</v>
      </c>
    </row>
    <row r="22" spans="1:13" s="23" customFormat="1" ht="30" customHeight="1" thickBot="1" x14ac:dyDescent="0.4">
      <c r="A22" s="22"/>
      <c r="B22" s="25">
        <v>3</v>
      </c>
      <c r="C22" s="61" t="str">
        <f ca="1">IF(ISBLANK(INDIRECT(ADDRESS(B22*2+2,3))),"",INDIRECT(ADDRESS(B22*2+2,3)))</f>
        <v>Черная Мамба</v>
      </c>
      <c r="D22" s="61"/>
      <c r="E22" s="62"/>
      <c r="F22" s="26">
        <v>8</v>
      </c>
      <c r="G22" s="27">
        <v>9</v>
      </c>
      <c r="H22" s="63" t="str">
        <f ca="1">IF(ISBLANK(INDIRECT(ADDRESS(K22*2+2,3))),"",INDIRECT(ADDRESS(K22*2+2,3)))</f>
        <v>Солярис</v>
      </c>
      <c r="I22" s="61"/>
      <c r="J22" s="61"/>
      <c r="K22" s="25">
        <v>4</v>
      </c>
      <c r="L22" s="28" t="s">
        <v>6</v>
      </c>
      <c r="M22" s="46">
        <v>3</v>
      </c>
    </row>
    <row r="23" spans="1:13" s="23" customFormat="1" ht="30" customHeight="1" x14ac:dyDescent="0.35">
      <c r="A23" s="22"/>
      <c r="M23" s="29"/>
    </row>
    <row r="24" spans="1:13" s="23" customFormat="1" ht="30" customHeight="1" thickBot="1" x14ac:dyDescent="0.4">
      <c r="A24" s="22"/>
      <c r="B24" s="64" t="s">
        <v>7</v>
      </c>
      <c r="C24" s="64"/>
      <c r="D24" s="64"/>
      <c r="E24" s="64"/>
      <c r="F24" s="64"/>
      <c r="G24" s="64"/>
      <c r="H24" s="64"/>
      <c r="I24" s="64"/>
      <c r="J24" s="64"/>
      <c r="K24" s="64"/>
      <c r="M24" s="29"/>
    </row>
    <row r="25" spans="1:13" s="23" customFormat="1" ht="30" customHeight="1" thickBot="1" x14ac:dyDescent="0.4">
      <c r="A25" s="22"/>
      <c r="B25" s="25">
        <v>6</v>
      </c>
      <c r="C25" s="61" t="str">
        <f ca="1">IF(ISBLANK(INDIRECT(ADDRESS(B25*2+2,3))),"",INDIRECT(ADDRESS(B25*2+2,3)))</f>
        <v>Одуваны</v>
      </c>
      <c r="D25" s="61"/>
      <c r="E25" s="62"/>
      <c r="F25" s="26">
        <v>13</v>
      </c>
      <c r="G25" s="27">
        <v>8</v>
      </c>
      <c r="H25" s="63" t="str">
        <f ca="1">IF(ISBLANK(INDIRECT(ADDRESS(K25*2+2,3))),"",INDIRECT(ADDRESS(K25*2+2,3)))</f>
        <v>Солярис</v>
      </c>
      <c r="I25" s="61"/>
      <c r="J25" s="61"/>
      <c r="K25" s="25">
        <v>4</v>
      </c>
      <c r="L25" s="28" t="s">
        <v>6</v>
      </c>
      <c r="M25" s="46">
        <v>5</v>
      </c>
    </row>
    <row r="26" spans="1:13" s="23" customFormat="1" ht="30" customHeight="1" thickBot="1" x14ac:dyDescent="0.4">
      <c r="A26" s="22"/>
      <c r="B26" s="25">
        <v>5</v>
      </c>
      <c r="C26" s="61" t="str">
        <f ca="1">IF(ISBLANK(INDIRECT(ADDRESS(B26*2+2,3))),"",INDIRECT(ADDRESS(B26*2+2,3)))</f>
        <v>КВН</v>
      </c>
      <c r="D26" s="61"/>
      <c r="E26" s="62"/>
      <c r="F26" s="26">
        <v>11</v>
      </c>
      <c r="G26" s="27">
        <v>13</v>
      </c>
      <c r="H26" s="63" t="str">
        <f ca="1">IF(ISBLANK(INDIRECT(ADDRESS(K26*2+2,3))),"",INDIRECT(ADDRESS(K26*2+2,3)))</f>
        <v>Черная Мамба</v>
      </c>
      <c r="I26" s="61"/>
      <c r="J26" s="61"/>
      <c r="K26" s="25">
        <v>3</v>
      </c>
      <c r="L26" s="28" t="s">
        <v>6</v>
      </c>
      <c r="M26" s="46">
        <v>6</v>
      </c>
    </row>
    <row r="27" spans="1:13" s="23" customFormat="1" ht="30" customHeight="1" thickBot="1" x14ac:dyDescent="0.4">
      <c r="A27" s="22"/>
      <c r="B27" s="25">
        <v>1</v>
      </c>
      <c r="C27" s="61" t="str">
        <f ca="1">IF(ISBLANK(INDIRECT(ADDRESS(B27*2+2,3))),"",INDIRECT(ADDRESS(B27*2+2,3)))</f>
        <v>БИП</v>
      </c>
      <c r="D27" s="61"/>
      <c r="E27" s="62"/>
      <c r="F27" s="26">
        <v>12</v>
      </c>
      <c r="G27" s="27">
        <v>11</v>
      </c>
      <c r="H27" s="63" t="str">
        <f ca="1">IF(ISBLANK(INDIRECT(ADDRESS(K27*2+2,3))),"",INDIRECT(ADDRESS(K27*2+2,3)))</f>
        <v>Монплезир</v>
      </c>
      <c r="I27" s="61"/>
      <c r="J27" s="61"/>
      <c r="K27" s="25">
        <v>2</v>
      </c>
      <c r="L27" s="28" t="s">
        <v>6</v>
      </c>
      <c r="M27" s="46">
        <v>7</v>
      </c>
    </row>
    <row r="28" spans="1:13" s="23" customFormat="1" ht="30" customHeight="1" x14ac:dyDescent="0.35">
      <c r="A28" s="22"/>
      <c r="M28" s="29"/>
    </row>
    <row r="29" spans="1:13" s="23" customFormat="1" ht="30" customHeight="1" thickBot="1" x14ac:dyDescent="0.4">
      <c r="A29" s="22"/>
      <c r="B29" s="64" t="s">
        <v>8</v>
      </c>
      <c r="C29" s="64"/>
      <c r="D29" s="64"/>
      <c r="E29" s="64"/>
      <c r="F29" s="64"/>
      <c r="G29" s="64"/>
      <c r="H29" s="64"/>
      <c r="I29" s="64"/>
      <c r="J29" s="64"/>
      <c r="K29" s="64"/>
      <c r="M29" s="29"/>
    </row>
    <row r="30" spans="1:13" s="23" customFormat="1" ht="30" customHeight="1" thickBot="1" x14ac:dyDescent="0.4">
      <c r="A30" s="22"/>
      <c r="B30" s="25">
        <v>2</v>
      </c>
      <c r="C30" s="61" t="str">
        <f ca="1">IF(ISBLANK(INDIRECT(ADDRESS(B30*2+2,3))),"",INDIRECT(ADDRESS(B30*2+2,3)))</f>
        <v>Монплезир</v>
      </c>
      <c r="D30" s="61"/>
      <c r="E30" s="62"/>
      <c r="F30" s="26">
        <v>10</v>
      </c>
      <c r="G30" s="27">
        <v>13</v>
      </c>
      <c r="H30" s="63" t="str">
        <f ca="1">IF(ISBLANK(INDIRECT(ADDRESS(K30*2+2,3))),"",INDIRECT(ADDRESS(K30*2+2,3)))</f>
        <v>Одуваны</v>
      </c>
      <c r="I30" s="61"/>
      <c r="J30" s="61"/>
      <c r="K30" s="25">
        <v>6</v>
      </c>
      <c r="L30" s="28" t="s">
        <v>6</v>
      </c>
      <c r="M30" s="46">
        <v>10</v>
      </c>
    </row>
    <row r="31" spans="1:13" s="23" customFormat="1" ht="30" customHeight="1" thickBot="1" x14ac:dyDescent="0.4">
      <c r="A31" s="22"/>
      <c r="B31" s="25">
        <v>3</v>
      </c>
      <c r="C31" s="61" t="str">
        <f ca="1">IF(ISBLANK(INDIRECT(ADDRESS(B31*2+2,3))),"",INDIRECT(ADDRESS(B31*2+2,3)))</f>
        <v>Черная Мамба</v>
      </c>
      <c r="D31" s="61"/>
      <c r="E31" s="62"/>
      <c r="F31" s="26">
        <v>1</v>
      </c>
      <c r="G31" s="27">
        <v>13</v>
      </c>
      <c r="H31" s="63" t="str">
        <f ca="1">IF(ISBLANK(INDIRECT(ADDRESS(K31*2+2,3))),"",INDIRECT(ADDRESS(K31*2+2,3)))</f>
        <v>БИП</v>
      </c>
      <c r="I31" s="61"/>
      <c r="J31" s="61"/>
      <c r="K31" s="25">
        <v>1</v>
      </c>
      <c r="L31" s="28" t="s">
        <v>6</v>
      </c>
      <c r="M31" s="46">
        <v>1</v>
      </c>
    </row>
    <row r="32" spans="1:13" s="23" customFormat="1" ht="30" customHeight="1" thickBot="1" x14ac:dyDescent="0.4">
      <c r="A32" s="22"/>
      <c r="B32" s="25">
        <v>4</v>
      </c>
      <c r="C32" s="61" t="str">
        <f ca="1">IF(ISBLANK(INDIRECT(ADDRESS(B32*2+2,3))),"",INDIRECT(ADDRESS(B32*2+2,3)))</f>
        <v>Солярис</v>
      </c>
      <c r="D32" s="61"/>
      <c r="E32" s="62"/>
      <c r="F32" s="26">
        <v>5</v>
      </c>
      <c r="G32" s="27">
        <v>13</v>
      </c>
      <c r="H32" s="63" t="str">
        <f ca="1">IF(ISBLANK(INDIRECT(ADDRESS(K32*2+2,3))),"",INDIRECT(ADDRESS(K32*2+2,3)))</f>
        <v>КВН</v>
      </c>
      <c r="I32" s="61"/>
      <c r="J32" s="61"/>
      <c r="K32" s="25">
        <v>5</v>
      </c>
      <c r="L32" s="28" t="s">
        <v>6</v>
      </c>
      <c r="M32" s="46">
        <v>2</v>
      </c>
    </row>
    <row r="33" spans="1:13" s="23" customFormat="1" ht="30" customHeight="1" x14ac:dyDescent="0.35">
      <c r="A33" s="22"/>
      <c r="M33" s="29"/>
    </row>
    <row r="34" spans="1:13" s="23" customFormat="1" ht="30" customHeight="1" thickBot="1" x14ac:dyDescent="0.4">
      <c r="A34" s="22"/>
      <c r="B34" s="64" t="s">
        <v>9</v>
      </c>
      <c r="C34" s="64"/>
      <c r="D34" s="64"/>
      <c r="E34" s="64"/>
      <c r="F34" s="64"/>
      <c r="G34" s="64"/>
      <c r="H34" s="64"/>
      <c r="I34" s="64"/>
      <c r="J34" s="64"/>
      <c r="K34" s="64"/>
      <c r="M34" s="29"/>
    </row>
    <row r="35" spans="1:13" s="23" customFormat="1" ht="30" customHeight="1" thickBot="1" x14ac:dyDescent="0.4">
      <c r="A35" s="22"/>
      <c r="B35" s="25">
        <v>6</v>
      </c>
      <c r="C35" s="61" t="str">
        <f ca="1">IF(ISBLANK(INDIRECT(ADDRESS(B35*2+2,3))),"",INDIRECT(ADDRESS(B35*2+2,3)))</f>
        <v>Одуваны</v>
      </c>
      <c r="D35" s="61"/>
      <c r="E35" s="62"/>
      <c r="F35" s="26">
        <v>6</v>
      </c>
      <c r="G35" s="27">
        <v>13</v>
      </c>
      <c r="H35" s="63" t="str">
        <f ca="1">IF(ISBLANK(INDIRECT(ADDRESS(K35*2+2,3))),"",INDIRECT(ADDRESS(K35*2+2,3)))</f>
        <v>КВН</v>
      </c>
      <c r="I35" s="61"/>
      <c r="J35" s="61"/>
      <c r="K35" s="25">
        <v>5</v>
      </c>
      <c r="L35" s="28" t="s">
        <v>6</v>
      </c>
      <c r="M35" s="46">
        <v>3</v>
      </c>
    </row>
    <row r="36" spans="1:13" s="23" customFormat="1" ht="30" customHeight="1" thickBot="1" x14ac:dyDescent="0.4">
      <c r="A36" s="22"/>
      <c r="B36" s="25">
        <v>1</v>
      </c>
      <c r="C36" s="61" t="str">
        <f ca="1">IF(ISBLANK(INDIRECT(ADDRESS(B36*2+2,3))),"",INDIRECT(ADDRESS(B36*2+2,3)))</f>
        <v>БИП</v>
      </c>
      <c r="D36" s="61"/>
      <c r="E36" s="62"/>
      <c r="F36" s="26">
        <v>13</v>
      </c>
      <c r="G36" s="27">
        <v>2</v>
      </c>
      <c r="H36" s="63" t="str">
        <f ca="1">IF(ISBLANK(INDIRECT(ADDRESS(K36*2+2,3))),"",INDIRECT(ADDRESS(K36*2+2,3)))</f>
        <v>Солярис</v>
      </c>
      <c r="I36" s="61"/>
      <c r="J36" s="61"/>
      <c r="K36" s="25">
        <v>4</v>
      </c>
      <c r="L36" s="28" t="s">
        <v>6</v>
      </c>
      <c r="M36" s="46">
        <v>4</v>
      </c>
    </row>
    <row r="37" spans="1:13" s="23" customFormat="1" ht="30" customHeight="1" thickBot="1" x14ac:dyDescent="0.4">
      <c r="A37" s="22"/>
      <c r="B37" s="25">
        <v>2</v>
      </c>
      <c r="C37" s="61" t="str">
        <f ca="1">IF(ISBLANK(INDIRECT(ADDRESS(B37*2+2,3))),"",INDIRECT(ADDRESS(B37*2+2,3)))</f>
        <v>Монплезир</v>
      </c>
      <c r="D37" s="61"/>
      <c r="E37" s="62"/>
      <c r="F37" s="26">
        <v>6</v>
      </c>
      <c r="G37" s="27">
        <v>9</v>
      </c>
      <c r="H37" s="63" t="str">
        <f ca="1">IF(ISBLANK(INDIRECT(ADDRESS(K37*2+2,3))),"",INDIRECT(ADDRESS(K37*2+2,3)))</f>
        <v>Черная Мамба</v>
      </c>
      <c r="I37" s="61"/>
      <c r="J37" s="61"/>
      <c r="K37" s="25">
        <v>3</v>
      </c>
      <c r="L37" s="28" t="s">
        <v>6</v>
      </c>
      <c r="M37" s="46">
        <v>5</v>
      </c>
    </row>
    <row r="38" spans="1:13" s="23" customFormat="1" ht="30" customHeight="1" x14ac:dyDescent="0.35">
      <c r="A38" s="22"/>
      <c r="M38" s="29"/>
    </row>
    <row r="39" spans="1:13" s="23" customFormat="1" ht="30" customHeight="1" thickBot="1" x14ac:dyDescent="0.4">
      <c r="A39" s="22"/>
      <c r="B39" s="64" t="s">
        <v>10</v>
      </c>
      <c r="C39" s="64"/>
      <c r="D39" s="64"/>
      <c r="E39" s="64"/>
      <c r="F39" s="64"/>
      <c r="G39" s="64"/>
      <c r="H39" s="64"/>
      <c r="I39" s="64"/>
      <c r="J39" s="64"/>
      <c r="K39" s="64"/>
      <c r="M39" s="29"/>
    </row>
    <row r="40" spans="1:13" s="23" customFormat="1" ht="30" customHeight="1" thickBot="1" x14ac:dyDescent="0.4">
      <c r="A40" s="22"/>
      <c r="B40" s="25">
        <v>3</v>
      </c>
      <c r="C40" s="61" t="str">
        <f ca="1">IF(ISBLANK(INDIRECT(ADDRESS(B40*2+2,3))),"",INDIRECT(ADDRESS(B40*2+2,3)))</f>
        <v>Черная Мамба</v>
      </c>
      <c r="D40" s="61"/>
      <c r="E40" s="62"/>
      <c r="F40" s="26">
        <v>13</v>
      </c>
      <c r="G40" s="27">
        <v>7</v>
      </c>
      <c r="H40" s="63" t="str">
        <f ca="1">IF(ISBLANK(INDIRECT(ADDRESS(K40*2+2,3))),"",INDIRECT(ADDRESS(K40*2+2,3)))</f>
        <v>Одуваны</v>
      </c>
      <c r="I40" s="61"/>
      <c r="J40" s="61"/>
      <c r="K40" s="25">
        <v>6</v>
      </c>
      <c r="L40" s="28" t="s">
        <v>6</v>
      </c>
      <c r="M40" s="46">
        <v>7</v>
      </c>
    </row>
    <row r="41" spans="1:13" s="23" customFormat="1" ht="30" customHeight="1" thickBot="1" x14ac:dyDescent="0.4">
      <c r="A41" s="22"/>
      <c r="B41" s="25">
        <v>4</v>
      </c>
      <c r="C41" s="61" t="str">
        <f ca="1">IF(ISBLANK(INDIRECT(ADDRESS(B41*2+2,3))),"",INDIRECT(ADDRESS(B41*2+2,3)))</f>
        <v>Солярис</v>
      </c>
      <c r="D41" s="61"/>
      <c r="E41" s="62"/>
      <c r="F41" s="26">
        <v>0</v>
      </c>
      <c r="G41" s="27">
        <v>13</v>
      </c>
      <c r="H41" s="63" t="str">
        <f ca="1">IF(ISBLANK(INDIRECT(ADDRESS(K41*2+2,3))),"",INDIRECT(ADDRESS(K41*2+2,3)))</f>
        <v>Монплезир</v>
      </c>
      <c r="I41" s="61"/>
      <c r="J41" s="61"/>
      <c r="K41" s="25">
        <v>2</v>
      </c>
      <c r="L41" s="28" t="s">
        <v>6</v>
      </c>
      <c r="M41" s="46">
        <v>8</v>
      </c>
    </row>
    <row r="42" spans="1:13" s="23" customFormat="1" ht="30" customHeight="1" thickBot="1" x14ac:dyDescent="0.4">
      <c r="A42" s="22"/>
      <c r="B42" s="25">
        <v>5</v>
      </c>
      <c r="C42" s="61" t="str">
        <f ca="1">IF(ISBLANK(INDIRECT(ADDRESS(B42*2+2,3))),"",INDIRECT(ADDRESS(B42*2+2,3)))</f>
        <v>КВН</v>
      </c>
      <c r="D42" s="61"/>
      <c r="E42" s="62"/>
      <c r="F42" s="26">
        <v>9</v>
      </c>
      <c r="G42" s="27">
        <v>8</v>
      </c>
      <c r="H42" s="63" t="str">
        <f ca="1">IF(ISBLANK(INDIRECT(ADDRESS(K42*2+2,3))),"",INDIRECT(ADDRESS(K42*2+2,3)))</f>
        <v>БИП</v>
      </c>
      <c r="I42" s="61"/>
      <c r="J42" s="61"/>
      <c r="K42" s="25">
        <v>1</v>
      </c>
      <c r="L42" s="28" t="s">
        <v>6</v>
      </c>
      <c r="M42" s="46">
        <v>10</v>
      </c>
    </row>
  </sheetData>
  <mergeCells count="61">
    <mergeCell ref="B19:K1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C20:E20"/>
    <mergeCell ref="H20:J20"/>
    <mergeCell ref="B6:B7"/>
    <mergeCell ref="C6:E7"/>
    <mergeCell ref="B8:B9"/>
    <mergeCell ref="C8:E9"/>
    <mergeCell ref="B10:B11"/>
    <mergeCell ref="C10:E11"/>
    <mergeCell ref="B1:K1"/>
    <mergeCell ref="C3:E3"/>
    <mergeCell ref="B4:B5"/>
    <mergeCell ref="C4:E5"/>
    <mergeCell ref="L4:L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B12:B13"/>
    <mergeCell ref="C12:E13"/>
    <mergeCell ref="L10:L11"/>
    <mergeCell ref="C21:E21"/>
    <mergeCell ref="H21:J21"/>
    <mergeCell ref="B24:K24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2"/>
  <sheetViews>
    <sheetView zoomScale="82" zoomScaleNormal="82" workbookViewId="0">
      <selection activeCell="R13" sqref="R13"/>
    </sheetView>
  </sheetViews>
  <sheetFormatPr defaultRowHeight="15" x14ac:dyDescent="0.25"/>
  <cols>
    <col min="1" max="1" width="4" style="47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45" customHeight="1" x14ac:dyDescent="0.25">
      <c r="B1" s="83" t="s">
        <v>56</v>
      </c>
      <c r="C1" s="83"/>
      <c r="D1" s="83"/>
      <c r="E1" s="83"/>
      <c r="F1" s="83"/>
      <c r="G1" s="83"/>
      <c r="H1" s="83"/>
      <c r="I1" s="83"/>
      <c r="J1" s="83"/>
      <c r="K1" s="83"/>
      <c r="L1" t="s">
        <v>12</v>
      </c>
      <c r="M1"/>
    </row>
    <row r="2" spans="2:14" ht="15.75" thickBot="1" x14ac:dyDescent="0.3">
      <c r="M2"/>
    </row>
    <row r="3" spans="2:14" ht="30" customHeight="1" thickBot="1" x14ac:dyDescent="0.3">
      <c r="B3" s="45"/>
      <c r="C3" s="84" t="s">
        <v>0</v>
      </c>
      <c r="D3" s="85"/>
      <c r="E3" s="8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1" t="s">
        <v>1</v>
      </c>
      <c r="M3" s="2" t="s">
        <v>2</v>
      </c>
      <c r="N3" s="32" t="s">
        <v>3</v>
      </c>
    </row>
    <row r="4" spans="2:14" ht="24" customHeight="1" x14ac:dyDescent="0.25">
      <c r="B4" s="87">
        <v>1</v>
      </c>
      <c r="C4" s="88" t="s">
        <v>66</v>
      </c>
      <c r="D4" s="89"/>
      <c r="E4" s="90"/>
      <c r="F4" s="5" t="s">
        <v>4</v>
      </c>
      <c r="G4" s="6" t="str">
        <f ca="1">INDIRECT(ADDRESS(27,6))&amp;":"&amp;INDIRECT(ADDRESS(27,7))</f>
        <v>8:10</v>
      </c>
      <c r="H4" s="6" t="str">
        <f ca="1">INDIRECT(ADDRESS(31,7))&amp;":"&amp;INDIRECT(ADDRESS(31,6))</f>
        <v>6:10</v>
      </c>
      <c r="I4" s="6" t="str">
        <f ca="1">INDIRECT(ADDRESS(36,6))&amp;":"&amp;INDIRECT(ADDRESS(36,7))</f>
        <v>13:2</v>
      </c>
      <c r="J4" s="6" t="str">
        <f ca="1">INDIRECT(ADDRESS(42,7))&amp;":"&amp;INDIRECT(ADDRESS(42,6))</f>
        <v>12:11</v>
      </c>
      <c r="K4" s="7" t="str">
        <f ca="1">INDIRECT(ADDRESS(20,6))&amp;":"&amp;INDIRECT(ADDRESS(20,7))</f>
        <v>13:3</v>
      </c>
      <c r="L4" s="91">
        <f ca="1">IF(COUNT(F5:K5)=0,"",COUNTIF(F5:K5,"&gt;0")+0.5*COUNTIF(F5:K5,0))</f>
        <v>3</v>
      </c>
      <c r="M4" s="8"/>
      <c r="N4" s="82">
        <v>3</v>
      </c>
    </row>
    <row r="5" spans="2:14" ht="24" customHeight="1" x14ac:dyDescent="0.25">
      <c r="B5" s="78"/>
      <c r="C5" s="79"/>
      <c r="D5" s="80"/>
      <c r="E5" s="81"/>
      <c r="F5" s="9" t="s">
        <v>4</v>
      </c>
      <c r="G5" s="10">
        <f ca="1">IF(LEN(INDIRECT(ADDRESS(ROW()-1, COLUMN())))=1,"",INDIRECT(ADDRESS(27,6))-INDIRECT(ADDRESS(27,7)))</f>
        <v>-2</v>
      </c>
      <c r="H5" s="10">
        <f ca="1">IF(LEN(INDIRECT(ADDRESS(ROW()-1, COLUMN())))=1,"",INDIRECT(ADDRESS(31,7))-INDIRECT(ADDRESS(31,6)))</f>
        <v>-4</v>
      </c>
      <c r="I5" s="10">
        <f ca="1">IF(LEN(INDIRECT(ADDRESS(ROW()-1, COLUMN())))=1,"",INDIRECT(ADDRESS(36,6))-INDIRECT(ADDRESS(36,7)))</f>
        <v>11</v>
      </c>
      <c r="J5" s="10">
        <f ca="1">IF(LEN(INDIRECT(ADDRESS(ROW()-1, COLUMN())))=1,"",INDIRECT(ADDRESS(42,7))-INDIRECT(ADDRESS(42,6)))</f>
        <v>1</v>
      </c>
      <c r="K5" s="11">
        <f ca="1">IF(LEN(INDIRECT(ADDRESS(ROW()-1, COLUMN())))=1,"",INDIRECT(ADDRESS(20,6))-INDIRECT(ADDRESS(20,7)))</f>
        <v>10</v>
      </c>
      <c r="L5" s="67"/>
      <c r="M5" s="10">
        <f ca="1">IF(COUNT(F5:K5)=0,"",SUM(F5:K5))</f>
        <v>16</v>
      </c>
      <c r="N5" s="66"/>
    </row>
    <row r="6" spans="2:14" ht="24" customHeight="1" x14ac:dyDescent="0.25">
      <c r="B6" s="68">
        <v>2</v>
      </c>
      <c r="C6" s="79" t="s">
        <v>68</v>
      </c>
      <c r="D6" s="80"/>
      <c r="E6" s="81"/>
      <c r="F6" s="12" t="str">
        <f ca="1">INDIRECT(ADDRESS(27,7))&amp;":"&amp;INDIRECT(ADDRESS(27,6))</f>
        <v>10:8</v>
      </c>
      <c r="G6" s="13" t="s">
        <v>4</v>
      </c>
      <c r="H6" s="14" t="str">
        <f ca="1">INDIRECT(ADDRESS(37,6))&amp;":"&amp;INDIRECT(ADDRESS(37,7))</f>
        <v>4:12</v>
      </c>
      <c r="I6" s="14" t="str">
        <f ca="1">INDIRECT(ADDRESS(41,7))&amp;":"&amp;INDIRECT(ADDRESS(41,6))</f>
        <v>7:6</v>
      </c>
      <c r="J6" s="14" t="str">
        <f ca="1">INDIRECT(ADDRESS(21,6))&amp;":"&amp;INDIRECT(ADDRESS(21,7))</f>
        <v>0:13</v>
      </c>
      <c r="K6" s="15" t="str">
        <f ca="1">INDIRECT(ADDRESS(30,6))&amp;":"&amp;INDIRECT(ADDRESS(30,7))</f>
        <v>12:11</v>
      </c>
      <c r="L6" s="67">
        <f ca="1">IF(COUNT(F7:K7)=0,"",COUNTIF(F7:K7,"&gt;0")+0.5*COUNTIF(F7:K7,0))</f>
        <v>3</v>
      </c>
      <c r="M6" s="10"/>
      <c r="N6" s="65">
        <v>2</v>
      </c>
    </row>
    <row r="7" spans="2:14" ht="24" customHeight="1" x14ac:dyDescent="0.25">
      <c r="B7" s="78"/>
      <c r="C7" s="79"/>
      <c r="D7" s="80"/>
      <c r="E7" s="81"/>
      <c r="F7" s="16">
        <f ca="1">IF(LEN(INDIRECT(ADDRESS(ROW()-1, COLUMN())))=1,"",INDIRECT(ADDRESS(27,7))-INDIRECT(ADDRESS(27,6)))</f>
        <v>2</v>
      </c>
      <c r="G7" s="17" t="s">
        <v>4</v>
      </c>
      <c r="H7" s="10">
        <f ca="1">IF(LEN(INDIRECT(ADDRESS(ROW()-1, COLUMN())))=1,"",INDIRECT(ADDRESS(37,6))-INDIRECT(ADDRESS(37,7)))</f>
        <v>-8</v>
      </c>
      <c r="I7" s="10">
        <f ca="1">IF(LEN(INDIRECT(ADDRESS(ROW()-1, COLUMN())))=1,"",INDIRECT(ADDRESS(41,7))-INDIRECT(ADDRESS(41,6)))</f>
        <v>1</v>
      </c>
      <c r="J7" s="10">
        <f ca="1">IF(LEN(INDIRECT(ADDRESS(ROW()-1, COLUMN())))=1,"",INDIRECT(ADDRESS(21,6))-INDIRECT(ADDRESS(21,7)))</f>
        <v>-13</v>
      </c>
      <c r="K7" s="11">
        <f ca="1">IF(LEN(INDIRECT(ADDRESS(ROW()-1, COLUMN())))=1,"",INDIRECT(ADDRESS(30,6))-INDIRECT(ADDRESS(30,7)))</f>
        <v>1</v>
      </c>
      <c r="L7" s="67"/>
      <c r="M7" s="10">
        <f ca="1">IF(COUNT(F7:K7)=0,"",SUM(F7:K7))</f>
        <v>-17</v>
      </c>
      <c r="N7" s="66"/>
    </row>
    <row r="8" spans="2:14" ht="24" customHeight="1" x14ac:dyDescent="0.25">
      <c r="B8" s="68">
        <v>3</v>
      </c>
      <c r="C8" s="79" t="s">
        <v>67</v>
      </c>
      <c r="D8" s="80"/>
      <c r="E8" s="81"/>
      <c r="F8" s="12" t="str">
        <f ca="1">INDIRECT(ADDRESS(31,6))&amp;":"&amp;INDIRECT(ADDRESS(31,7))</f>
        <v>10:6</v>
      </c>
      <c r="G8" s="14" t="str">
        <f ca="1">INDIRECT(ADDRESS(37,7))&amp;":"&amp;INDIRECT(ADDRESS(37,6))</f>
        <v>12:4</v>
      </c>
      <c r="H8" s="13" t="s">
        <v>4</v>
      </c>
      <c r="I8" s="14" t="str">
        <f ca="1">INDIRECT(ADDRESS(22,6))&amp;":"&amp;INDIRECT(ADDRESS(22,7))</f>
        <v>9:7</v>
      </c>
      <c r="J8" s="14" t="str">
        <f ca="1">INDIRECT(ADDRESS(26,7))&amp;":"&amp;INDIRECT(ADDRESS(26,6))</f>
        <v>13:3</v>
      </c>
      <c r="K8" s="15" t="str">
        <f ca="1">INDIRECT(ADDRESS(40,6))&amp;":"&amp;INDIRECT(ADDRESS(40,7))</f>
        <v>13:5</v>
      </c>
      <c r="L8" s="67">
        <f ca="1">IF(COUNT(F9:K9)=0,"",COUNTIF(F9:K9,"&gt;0")+0.5*COUNTIF(F9:K9,0))</f>
        <v>5</v>
      </c>
      <c r="M8" s="10"/>
      <c r="N8" s="65">
        <v>1</v>
      </c>
    </row>
    <row r="9" spans="2:14" ht="24" customHeight="1" x14ac:dyDescent="0.25">
      <c r="B9" s="78"/>
      <c r="C9" s="79"/>
      <c r="D9" s="80"/>
      <c r="E9" s="81"/>
      <c r="F9" s="16">
        <f ca="1">IF(LEN(INDIRECT(ADDRESS(ROW()-1, COLUMN())))=1,"",INDIRECT(ADDRESS(31,6))-INDIRECT(ADDRESS(31,7)))</f>
        <v>4</v>
      </c>
      <c r="G9" s="10">
        <f ca="1">IF(LEN(INDIRECT(ADDRESS(ROW()-1, COLUMN())))=1,"",INDIRECT(ADDRESS(37,7))-INDIRECT(ADDRESS(37,6)))</f>
        <v>8</v>
      </c>
      <c r="H9" s="17" t="s">
        <v>4</v>
      </c>
      <c r="I9" s="10">
        <f ca="1">IF(LEN(INDIRECT(ADDRESS(ROW()-1, COLUMN())))=1,"",INDIRECT(ADDRESS(22,6))-INDIRECT(ADDRESS(22,7)))</f>
        <v>2</v>
      </c>
      <c r="J9" s="10">
        <f ca="1">IF(LEN(INDIRECT(ADDRESS(ROW()-1, COLUMN())))=1,"",INDIRECT(ADDRESS(26,7))-INDIRECT(ADDRESS(26,6)))</f>
        <v>10</v>
      </c>
      <c r="K9" s="11">
        <f ca="1">IF(LEN(INDIRECT(ADDRESS(ROW()-1, COLUMN())))=1,"",INDIRECT(ADDRESS(40,6))-INDIRECT(ADDRESS(40,7)))</f>
        <v>8</v>
      </c>
      <c r="L9" s="67"/>
      <c r="M9" s="10">
        <f ca="1">IF(COUNT(F9:K9)=0,"",SUM(F9:K9))</f>
        <v>32</v>
      </c>
      <c r="N9" s="66"/>
    </row>
    <row r="10" spans="2:14" ht="24" customHeight="1" x14ac:dyDescent="0.25">
      <c r="B10" s="68">
        <v>4</v>
      </c>
      <c r="C10" s="70" t="s">
        <v>69</v>
      </c>
      <c r="D10" s="71"/>
      <c r="E10" s="72"/>
      <c r="F10" s="12" t="str">
        <f ca="1">INDIRECT(ADDRESS(36,7))&amp;":"&amp;INDIRECT(ADDRESS(36,6))</f>
        <v>2:13</v>
      </c>
      <c r="G10" s="14" t="str">
        <f ca="1">INDIRECT(ADDRESS(41,6))&amp;":"&amp;INDIRECT(ADDRESS(41,7))</f>
        <v>6:7</v>
      </c>
      <c r="H10" s="14" t="str">
        <f ca="1">INDIRECT(ADDRESS(22,7))&amp;":"&amp;INDIRECT(ADDRESS(22,6))</f>
        <v>7:9</v>
      </c>
      <c r="I10" s="13" t="s">
        <v>4</v>
      </c>
      <c r="J10" s="14" t="str">
        <f ca="1">INDIRECT(ADDRESS(32,6))&amp;":"&amp;INDIRECT(ADDRESS(32,7))</f>
        <v>13:2</v>
      </c>
      <c r="K10" s="15" t="str">
        <f ca="1">INDIRECT(ADDRESS(25,7))&amp;":"&amp;INDIRECT(ADDRESS(25,6))</f>
        <v>7:13</v>
      </c>
      <c r="L10" s="67">
        <f ca="1">IF(COUNT(F11:K11)=0,"",COUNTIF(F11:K11,"&gt;0")+0.5*COUNTIF(F11:K11,0))</f>
        <v>1</v>
      </c>
      <c r="M10" s="10"/>
      <c r="N10" s="65">
        <v>5</v>
      </c>
    </row>
    <row r="11" spans="2:14" ht="24" customHeight="1" x14ac:dyDescent="0.25">
      <c r="B11" s="78"/>
      <c r="C11" s="70"/>
      <c r="D11" s="71"/>
      <c r="E11" s="72"/>
      <c r="F11" s="16">
        <f ca="1">IF(LEN(INDIRECT(ADDRESS(ROW()-1, COLUMN())))=1,"",INDIRECT(ADDRESS(36,7))-INDIRECT(ADDRESS(36,6)))</f>
        <v>-11</v>
      </c>
      <c r="G11" s="10">
        <f ca="1">IF(LEN(INDIRECT(ADDRESS(ROW()-1, COLUMN())))=1,"",INDIRECT(ADDRESS(41,6))-INDIRECT(ADDRESS(41,7)))</f>
        <v>-1</v>
      </c>
      <c r="H11" s="10">
        <f ca="1">IF(LEN(INDIRECT(ADDRESS(ROW()-1, COLUMN())))=1,"",INDIRECT(ADDRESS(22,7))-INDIRECT(ADDRESS(22,6)))</f>
        <v>-2</v>
      </c>
      <c r="I11" s="17" t="s">
        <v>4</v>
      </c>
      <c r="J11" s="10">
        <f ca="1">IF(LEN(INDIRECT(ADDRESS(ROW()-1, COLUMN())))=1,"",INDIRECT(ADDRESS(32,6))-INDIRECT(ADDRESS(32,7)))</f>
        <v>11</v>
      </c>
      <c r="K11" s="11">
        <f ca="1">IF(LEN(INDIRECT(ADDRESS(ROW()-1, COLUMN())))=1,"",INDIRECT(ADDRESS(25,7))-INDIRECT(ADDRESS(25,6)))</f>
        <v>-6</v>
      </c>
      <c r="L11" s="67"/>
      <c r="M11" s="10">
        <f ca="1">IF(COUNT(F11:K11)=0,"",SUM(F11:K11))</f>
        <v>-9</v>
      </c>
      <c r="N11" s="66"/>
    </row>
    <row r="12" spans="2:14" ht="24" customHeight="1" x14ac:dyDescent="0.25">
      <c r="B12" s="68">
        <v>5</v>
      </c>
      <c r="C12" s="70" t="s">
        <v>70</v>
      </c>
      <c r="D12" s="71"/>
      <c r="E12" s="72"/>
      <c r="F12" s="12" t="str">
        <f ca="1">INDIRECT(ADDRESS(42,6))&amp;":"&amp;INDIRECT(ADDRESS(42,7))</f>
        <v>11:12</v>
      </c>
      <c r="G12" s="14" t="str">
        <f ca="1">INDIRECT(ADDRESS(21,7))&amp;":"&amp;INDIRECT(ADDRESS(21,6))</f>
        <v>13:0</v>
      </c>
      <c r="H12" s="14" t="str">
        <f ca="1">INDIRECT(ADDRESS(26,6))&amp;":"&amp;INDIRECT(ADDRESS(26,7))</f>
        <v>3:13</v>
      </c>
      <c r="I12" s="14" t="str">
        <f ca="1">INDIRECT(ADDRESS(32,7))&amp;":"&amp;INDIRECT(ADDRESS(32,6))</f>
        <v>2:13</v>
      </c>
      <c r="J12" s="13" t="s">
        <v>4</v>
      </c>
      <c r="K12" s="15" t="str">
        <f ca="1">INDIRECT(ADDRESS(35,7))&amp;":"&amp;INDIRECT(ADDRESS(35,6))</f>
        <v>8:13</v>
      </c>
      <c r="L12" s="67">
        <f ca="1">IF(COUNT(F13:K13)=0,"",COUNTIF(F13:K13,"&gt;0")+0.5*COUNTIF(F13:K13,0))</f>
        <v>1</v>
      </c>
      <c r="M12" s="10"/>
      <c r="N12" s="65">
        <v>6</v>
      </c>
    </row>
    <row r="13" spans="2:14" ht="24" customHeight="1" x14ac:dyDescent="0.25">
      <c r="B13" s="78"/>
      <c r="C13" s="70"/>
      <c r="D13" s="71"/>
      <c r="E13" s="72"/>
      <c r="F13" s="16">
        <f ca="1">IF(LEN(INDIRECT(ADDRESS(ROW()-1, COLUMN())))=1,"",INDIRECT(ADDRESS(42,6))-INDIRECT(ADDRESS(42,7)))</f>
        <v>-1</v>
      </c>
      <c r="G13" s="10">
        <f ca="1">IF(LEN(INDIRECT(ADDRESS(ROW()-1, COLUMN())))=1,"",INDIRECT(ADDRESS(21,7))-INDIRECT(ADDRESS(21,6)))</f>
        <v>13</v>
      </c>
      <c r="H13" s="10">
        <f ca="1">IF(LEN(INDIRECT(ADDRESS(ROW()-1, COLUMN())))=1,"",INDIRECT(ADDRESS(26,6))-INDIRECT(ADDRESS(26,7)))</f>
        <v>-10</v>
      </c>
      <c r="I13" s="10">
        <f ca="1">IF(LEN(INDIRECT(ADDRESS(ROW()-1, COLUMN())))=1,"",INDIRECT(ADDRESS(32,7))-INDIRECT(ADDRESS(32,6)))</f>
        <v>-11</v>
      </c>
      <c r="J13" s="17" t="s">
        <v>4</v>
      </c>
      <c r="K13" s="11">
        <f ca="1">IF(LEN(INDIRECT(ADDRESS(ROW()-1, COLUMN())))=1,"",INDIRECT(ADDRESS(35,7))-INDIRECT(ADDRESS(35,6)))</f>
        <v>-5</v>
      </c>
      <c r="L13" s="67"/>
      <c r="M13" s="10">
        <f ca="1">IF(COUNT(F13:K13)=0,"",SUM(F13:K13))</f>
        <v>-14</v>
      </c>
      <c r="N13" s="66"/>
    </row>
    <row r="14" spans="2:14" ht="24" customHeight="1" x14ac:dyDescent="0.25">
      <c r="B14" s="68">
        <v>6</v>
      </c>
      <c r="C14" s="70" t="s">
        <v>71</v>
      </c>
      <c r="D14" s="71"/>
      <c r="E14" s="72"/>
      <c r="F14" s="12" t="str">
        <f ca="1">INDIRECT(ADDRESS(20,7))&amp;":"&amp;INDIRECT(ADDRESS(20,6))</f>
        <v>3:13</v>
      </c>
      <c r="G14" s="14" t="str">
        <f ca="1">INDIRECT(ADDRESS(30,7))&amp;":"&amp;INDIRECT(ADDRESS(30,6))</f>
        <v>11:12</v>
      </c>
      <c r="H14" s="14" t="str">
        <f ca="1">INDIRECT(ADDRESS(40,7))&amp;":"&amp;INDIRECT(ADDRESS(40,6))</f>
        <v>5:13</v>
      </c>
      <c r="I14" s="14" t="str">
        <f ca="1">INDIRECT(ADDRESS(25,6))&amp;":"&amp;INDIRECT(ADDRESS(25,7))</f>
        <v>13:7</v>
      </c>
      <c r="J14" s="14" t="str">
        <f ca="1">INDIRECT(ADDRESS(35,6))&amp;":"&amp;INDIRECT(ADDRESS(35,7))</f>
        <v>13:8</v>
      </c>
      <c r="K14" s="18" t="s">
        <v>4</v>
      </c>
      <c r="L14" s="67">
        <f ca="1">IF(COUNT(F15:K15)=0,"",COUNTIF(F15:K15,"&gt;0")+0.5*COUNTIF(F15:K15,0))</f>
        <v>2</v>
      </c>
      <c r="M14" s="10"/>
      <c r="N14" s="65">
        <v>4</v>
      </c>
    </row>
    <row r="15" spans="2:14" ht="24" customHeight="1" thickBot="1" x14ac:dyDescent="0.3">
      <c r="B15" s="69"/>
      <c r="C15" s="73"/>
      <c r="D15" s="74"/>
      <c r="E15" s="75"/>
      <c r="F15" s="19">
        <f ca="1">IF(LEN(INDIRECT(ADDRESS(ROW()-1, COLUMN())))=1,"",INDIRECT(ADDRESS(20,7))-INDIRECT(ADDRESS(20,6)))</f>
        <v>-10</v>
      </c>
      <c r="G15" s="20">
        <f ca="1">IF(LEN(INDIRECT(ADDRESS(ROW()-1, COLUMN())))=1,"",INDIRECT(ADDRESS(30,7))-INDIRECT(ADDRESS(30,6)))</f>
        <v>-1</v>
      </c>
      <c r="H15" s="20">
        <f ca="1">IF(LEN(INDIRECT(ADDRESS(ROW()-1, COLUMN())))=1,"",INDIRECT(ADDRESS(40,7))-INDIRECT(ADDRESS(40,6)))</f>
        <v>-8</v>
      </c>
      <c r="I15" s="20">
        <f ca="1">IF(LEN(INDIRECT(ADDRESS(ROW()-1, COLUMN())))=1,"",INDIRECT(ADDRESS(25,6))-INDIRECT(ADDRESS(25,7)))</f>
        <v>6</v>
      </c>
      <c r="J15" s="20">
        <f ca="1">IF(LEN(INDIRECT(ADDRESS(ROW()-1, COLUMN())))=1,"",INDIRECT(ADDRESS(35,6))-INDIRECT(ADDRESS(35,7)))</f>
        <v>5</v>
      </c>
      <c r="K15" s="21" t="s">
        <v>4</v>
      </c>
      <c r="L15" s="76"/>
      <c r="M15" s="20">
        <f ca="1">IF(COUNT(F15:K15)=0,"",SUM(F15:K15))</f>
        <v>-8</v>
      </c>
      <c r="N15" s="77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3" customFormat="1" ht="30" customHeight="1" thickBot="1" x14ac:dyDescent="0.4">
      <c r="A19" s="22"/>
      <c r="B19" s="64" t="s">
        <v>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s="23" customFormat="1" ht="30" customHeight="1" thickBot="1" x14ac:dyDescent="0.4">
      <c r="A20" s="22"/>
      <c r="B20" s="25">
        <v>1</v>
      </c>
      <c r="C20" s="61" t="str">
        <f ca="1">IF(ISBLANK(INDIRECT(ADDRESS(B20*2+2,3))),"",INDIRECT(ADDRESS(B20*2+2,3)))</f>
        <v>Квазар</v>
      </c>
      <c r="D20" s="61"/>
      <c r="E20" s="62"/>
      <c r="F20" s="26">
        <v>13</v>
      </c>
      <c r="G20" s="27">
        <v>3</v>
      </c>
      <c r="H20" s="63" t="str">
        <f ca="1">IF(ISBLANK(INDIRECT(ADDRESS(K20*2+2,3))),"",INDIRECT(ADDRESS(K20*2+2,3)))</f>
        <v>Вспомнить все</v>
      </c>
      <c r="I20" s="61"/>
      <c r="J20" s="61"/>
      <c r="K20" s="25">
        <v>6</v>
      </c>
      <c r="L20" s="28" t="s">
        <v>6</v>
      </c>
      <c r="M20" s="46">
        <v>4</v>
      </c>
    </row>
    <row r="21" spans="1:13" s="23" customFormat="1" ht="30" customHeight="1" thickBot="1" x14ac:dyDescent="0.4">
      <c r="A21" s="22"/>
      <c r="B21" s="25">
        <v>2</v>
      </c>
      <c r="C21" s="61" t="str">
        <f ca="1">IF(ISBLANK(INDIRECT(ADDRESS(B21*2+2,3))),"",INDIRECT(ADDRESS(B21*2+2,3)))</f>
        <v>Петроградъ</v>
      </c>
      <c r="D21" s="61"/>
      <c r="E21" s="62"/>
      <c r="F21" s="26">
        <v>0</v>
      </c>
      <c r="G21" s="27">
        <v>13</v>
      </c>
      <c r="H21" s="63" t="str">
        <f ca="1">IF(ISBLANK(INDIRECT(ADDRESS(K21*2+2,3))),"",INDIRECT(ADDRESS(K21*2+2,3)))</f>
        <v>Аврора</v>
      </c>
      <c r="I21" s="61"/>
      <c r="J21" s="61"/>
      <c r="K21" s="25">
        <v>5</v>
      </c>
      <c r="L21" s="28" t="s">
        <v>6</v>
      </c>
      <c r="M21" s="46">
        <v>5</v>
      </c>
    </row>
    <row r="22" spans="1:13" s="23" customFormat="1" ht="30" customHeight="1" thickBot="1" x14ac:dyDescent="0.4">
      <c r="A22" s="22"/>
      <c r="B22" s="25">
        <v>3</v>
      </c>
      <c r="C22" s="61" t="str">
        <f ca="1">IF(ISBLANK(INDIRECT(ADDRESS(B22*2+2,3))),"",INDIRECT(ADDRESS(B22*2+2,3)))</f>
        <v>Авант</v>
      </c>
      <c r="D22" s="61"/>
      <c r="E22" s="62"/>
      <c r="F22" s="26">
        <v>9</v>
      </c>
      <c r="G22" s="27">
        <v>7</v>
      </c>
      <c r="H22" s="63" t="str">
        <f ca="1">IF(ISBLANK(INDIRECT(ADDRESS(K22*2+2,3))),"",INDIRECT(ADDRESS(K22*2+2,3)))</f>
        <v>Чатлане</v>
      </c>
      <c r="I22" s="61"/>
      <c r="J22" s="61"/>
      <c r="K22" s="25">
        <v>4</v>
      </c>
      <c r="L22" s="28" t="s">
        <v>6</v>
      </c>
      <c r="M22" s="46">
        <v>6</v>
      </c>
    </row>
    <row r="23" spans="1:13" s="23" customFormat="1" ht="30" customHeight="1" x14ac:dyDescent="0.35">
      <c r="A23" s="22"/>
      <c r="M23" s="29"/>
    </row>
    <row r="24" spans="1:13" s="23" customFormat="1" ht="30" customHeight="1" thickBot="1" x14ac:dyDescent="0.4">
      <c r="A24" s="22"/>
      <c r="B24" s="64" t="s">
        <v>7</v>
      </c>
      <c r="C24" s="64"/>
      <c r="D24" s="64"/>
      <c r="E24" s="64"/>
      <c r="F24" s="64"/>
      <c r="G24" s="64"/>
      <c r="H24" s="64"/>
      <c r="I24" s="64"/>
      <c r="J24" s="64"/>
      <c r="K24" s="64"/>
      <c r="M24" s="29"/>
    </row>
    <row r="25" spans="1:13" s="23" customFormat="1" ht="30" customHeight="1" thickBot="1" x14ac:dyDescent="0.4">
      <c r="A25" s="22"/>
      <c r="B25" s="25">
        <v>6</v>
      </c>
      <c r="C25" s="61" t="str">
        <f ca="1">IF(ISBLANK(INDIRECT(ADDRESS(B25*2+2,3))),"",INDIRECT(ADDRESS(B25*2+2,3)))</f>
        <v>Вспомнить все</v>
      </c>
      <c r="D25" s="61"/>
      <c r="E25" s="62"/>
      <c r="F25" s="26">
        <v>13</v>
      </c>
      <c r="G25" s="27">
        <v>7</v>
      </c>
      <c r="H25" s="63" t="str">
        <f ca="1">IF(ISBLANK(INDIRECT(ADDRESS(K25*2+2,3))),"",INDIRECT(ADDRESS(K25*2+2,3)))</f>
        <v>Чатлане</v>
      </c>
      <c r="I25" s="61"/>
      <c r="J25" s="61"/>
      <c r="K25" s="25">
        <v>4</v>
      </c>
      <c r="L25" s="28" t="s">
        <v>6</v>
      </c>
      <c r="M25" s="46">
        <v>8</v>
      </c>
    </row>
    <row r="26" spans="1:13" s="23" customFormat="1" ht="30" customHeight="1" thickBot="1" x14ac:dyDescent="0.4">
      <c r="A26" s="22"/>
      <c r="B26" s="25">
        <v>5</v>
      </c>
      <c r="C26" s="61" t="str">
        <f ca="1">IF(ISBLANK(INDIRECT(ADDRESS(B26*2+2,3))),"",INDIRECT(ADDRESS(B26*2+2,3)))</f>
        <v>Аврора</v>
      </c>
      <c r="D26" s="61"/>
      <c r="E26" s="62"/>
      <c r="F26" s="26">
        <v>3</v>
      </c>
      <c r="G26" s="27">
        <v>13</v>
      </c>
      <c r="H26" s="63" t="str">
        <f ca="1">IF(ISBLANK(INDIRECT(ADDRESS(K26*2+2,3))),"",INDIRECT(ADDRESS(K26*2+2,3)))</f>
        <v>Авант</v>
      </c>
      <c r="I26" s="61"/>
      <c r="J26" s="61"/>
      <c r="K26" s="25">
        <v>3</v>
      </c>
      <c r="L26" s="28" t="s">
        <v>6</v>
      </c>
      <c r="M26" s="46">
        <v>9</v>
      </c>
    </row>
    <row r="27" spans="1:13" s="23" customFormat="1" ht="30" customHeight="1" thickBot="1" x14ac:dyDescent="0.4">
      <c r="A27" s="22"/>
      <c r="B27" s="25">
        <v>1</v>
      </c>
      <c r="C27" s="61" t="str">
        <f ca="1">IF(ISBLANK(INDIRECT(ADDRESS(B27*2+2,3))),"",INDIRECT(ADDRESS(B27*2+2,3)))</f>
        <v>Квазар</v>
      </c>
      <c r="D27" s="61"/>
      <c r="E27" s="62"/>
      <c r="F27" s="26">
        <v>8</v>
      </c>
      <c r="G27" s="27">
        <v>10</v>
      </c>
      <c r="H27" s="63" t="str">
        <f ca="1">IF(ISBLANK(INDIRECT(ADDRESS(K27*2+2,3))),"",INDIRECT(ADDRESS(K27*2+2,3)))</f>
        <v>Петроградъ</v>
      </c>
      <c r="I27" s="61"/>
      <c r="J27" s="61"/>
      <c r="K27" s="25">
        <v>2</v>
      </c>
      <c r="L27" s="28" t="s">
        <v>6</v>
      </c>
      <c r="M27" s="46">
        <v>10</v>
      </c>
    </row>
    <row r="28" spans="1:13" s="23" customFormat="1" ht="30" customHeight="1" x14ac:dyDescent="0.35">
      <c r="A28" s="22"/>
      <c r="M28" s="29"/>
    </row>
    <row r="29" spans="1:13" s="23" customFormat="1" ht="30" customHeight="1" thickBot="1" x14ac:dyDescent="0.4">
      <c r="A29" s="22"/>
      <c r="B29" s="64" t="s">
        <v>8</v>
      </c>
      <c r="C29" s="64"/>
      <c r="D29" s="64"/>
      <c r="E29" s="64"/>
      <c r="F29" s="64"/>
      <c r="G29" s="64"/>
      <c r="H29" s="64"/>
      <c r="I29" s="64"/>
      <c r="J29" s="64"/>
      <c r="K29" s="64"/>
      <c r="M29" s="29"/>
    </row>
    <row r="30" spans="1:13" s="23" customFormat="1" ht="30" customHeight="1" thickBot="1" x14ac:dyDescent="0.4">
      <c r="A30" s="22"/>
      <c r="B30" s="25">
        <v>2</v>
      </c>
      <c r="C30" s="61" t="str">
        <f ca="1">IF(ISBLANK(INDIRECT(ADDRESS(B30*2+2,3))),"",INDIRECT(ADDRESS(B30*2+2,3)))</f>
        <v>Петроградъ</v>
      </c>
      <c r="D30" s="61"/>
      <c r="E30" s="62"/>
      <c r="F30" s="26">
        <v>12</v>
      </c>
      <c r="G30" s="27">
        <v>11</v>
      </c>
      <c r="H30" s="63" t="str">
        <f ca="1">IF(ISBLANK(INDIRECT(ADDRESS(K30*2+2,3))),"",INDIRECT(ADDRESS(K30*2+2,3)))</f>
        <v>Вспомнить все</v>
      </c>
      <c r="I30" s="61"/>
      <c r="J30" s="61"/>
      <c r="K30" s="25">
        <v>6</v>
      </c>
      <c r="L30" s="28" t="s">
        <v>6</v>
      </c>
      <c r="M30" s="46">
        <v>3</v>
      </c>
    </row>
    <row r="31" spans="1:13" s="23" customFormat="1" ht="30" customHeight="1" thickBot="1" x14ac:dyDescent="0.4">
      <c r="A31" s="22"/>
      <c r="B31" s="25">
        <v>3</v>
      </c>
      <c r="C31" s="61" t="str">
        <f ca="1">IF(ISBLANK(INDIRECT(ADDRESS(B31*2+2,3))),"",INDIRECT(ADDRESS(B31*2+2,3)))</f>
        <v>Авант</v>
      </c>
      <c r="D31" s="61"/>
      <c r="E31" s="62"/>
      <c r="F31" s="26">
        <v>10</v>
      </c>
      <c r="G31" s="27">
        <v>6</v>
      </c>
      <c r="H31" s="63" t="str">
        <f ca="1">IF(ISBLANK(INDIRECT(ADDRESS(K31*2+2,3))),"",INDIRECT(ADDRESS(K31*2+2,3)))</f>
        <v>Квазар</v>
      </c>
      <c r="I31" s="61"/>
      <c r="J31" s="61"/>
      <c r="K31" s="25">
        <v>1</v>
      </c>
      <c r="L31" s="28" t="s">
        <v>6</v>
      </c>
      <c r="M31" s="46">
        <v>4</v>
      </c>
    </row>
    <row r="32" spans="1:13" s="23" customFormat="1" ht="30" customHeight="1" thickBot="1" x14ac:dyDescent="0.4">
      <c r="A32" s="22"/>
      <c r="B32" s="25">
        <v>4</v>
      </c>
      <c r="C32" s="61" t="str">
        <f ca="1">IF(ISBLANK(INDIRECT(ADDRESS(B32*2+2,3))),"",INDIRECT(ADDRESS(B32*2+2,3)))</f>
        <v>Чатлане</v>
      </c>
      <c r="D32" s="61"/>
      <c r="E32" s="62"/>
      <c r="F32" s="26">
        <v>13</v>
      </c>
      <c r="G32" s="27">
        <v>2</v>
      </c>
      <c r="H32" s="63" t="str">
        <f ca="1">IF(ISBLANK(INDIRECT(ADDRESS(K32*2+2,3))),"",INDIRECT(ADDRESS(K32*2+2,3)))</f>
        <v>Аврора</v>
      </c>
      <c r="I32" s="61"/>
      <c r="J32" s="61"/>
      <c r="K32" s="25">
        <v>5</v>
      </c>
      <c r="L32" s="28" t="s">
        <v>6</v>
      </c>
      <c r="M32" s="46">
        <v>5</v>
      </c>
    </row>
    <row r="33" spans="1:13" s="23" customFormat="1" ht="30" customHeight="1" x14ac:dyDescent="0.35">
      <c r="A33" s="22"/>
      <c r="M33" s="29"/>
    </row>
    <row r="34" spans="1:13" s="23" customFormat="1" ht="30" customHeight="1" thickBot="1" x14ac:dyDescent="0.4">
      <c r="A34" s="22"/>
      <c r="B34" s="64" t="s">
        <v>9</v>
      </c>
      <c r="C34" s="64"/>
      <c r="D34" s="64"/>
      <c r="E34" s="64"/>
      <c r="F34" s="64"/>
      <c r="G34" s="64"/>
      <c r="H34" s="64"/>
      <c r="I34" s="64"/>
      <c r="J34" s="64"/>
      <c r="K34" s="64"/>
      <c r="M34" s="29"/>
    </row>
    <row r="35" spans="1:13" s="23" customFormat="1" ht="30" customHeight="1" thickBot="1" x14ac:dyDescent="0.4">
      <c r="A35" s="22"/>
      <c r="B35" s="25">
        <v>6</v>
      </c>
      <c r="C35" s="61" t="str">
        <f ca="1">IF(ISBLANK(INDIRECT(ADDRESS(B35*2+2,3))),"",INDIRECT(ADDRESS(B35*2+2,3)))</f>
        <v>Вспомнить все</v>
      </c>
      <c r="D35" s="61"/>
      <c r="E35" s="62"/>
      <c r="F35" s="26">
        <v>13</v>
      </c>
      <c r="G35" s="27">
        <v>8</v>
      </c>
      <c r="H35" s="63" t="str">
        <f ca="1">IF(ISBLANK(INDIRECT(ADDRESS(K35*2+2,3))),"",INDIRECT(ADDRESS(K35*2+2,3)))</f>
        <v>Аврора</v>
      </c>
      <c r="I35" s="61"/>
      <c r="J35" s="61"/>
      <c r="K35" s="25">
        <v>5</v>
      </c>
      <c r="L35" s="28" t="s">
        <v>6</v>
      </c>
      <c r="M35" s="46">
        <v>7</v>
      </c>
    </row>
    <row r="36" spans="1:13" s="23" customFormat="1" ht="30" customHeight="1" thickBot="1" x14ac:dyDescent="0.4">
      <c r="A36" s="22"/>
      <c r="B36" s="25">
        <v>1</v>
      </c>
      <c r="C36" s="61" t="str">
        <f ca="1">IF(ISBLANK(INDIRECT(ADDRESS(B36*2+2,3))),"",INDIRECT(ADDRESS(B36*2+2,3)))</f>
        <v>Квазар</v>
      </c>
      <c r="D36" s="61"/>
      <c r="E36" s="62"/>
      <c r="F36" s="26">
        <v>13</v>
      </c>
      <c r="G36" s="27">
        <v>2</v>
      </c>
      <c r="H36" s="63" t="str">
        <f ca="1">IF(ISBLANK(INDIRECT(ADDRESS(K36*2+2,3))),"",INDIRECT(ADDRESS(K36*2+2,3)))</f>
        <v>Чатлане</v>
      </c>
      <c r="I36" s="61"/>
      <c r="J36" s="61"/>
      <c r="K36" s="25">
        <v>4</v>
      </c>
      <c r="L36" s="28" t="s">
        <v>6</v>
      </c>
      <c r="M36" s="46">
        <v>8</v>
      </c>
    </row>
    <row r="37" spans="1:13" s="23" customFormat="1" ht="30" customHeight="1" thickBot="1" x14ac:dyDescent="0.4">
      <c r="A37" s="22"/>
      <c r="B37" s="25">
        <v>2</v>
      </c>
      <c r="C37" s="61" t="str">
        <f ca="1">IF(ISBLANK(INDIRECT(ADDRESS(B37*2+2,3))),"",INDIRECT(ADDRESS(B37*2+2,3)))</f>
        <v>Петроградъ</v>
      </c>
      <c r="D37" s="61"/>
      <c r="E37" s="62"/>
      <c r="F37" s="26">
        <v>4</v>
      </c>
      <c r="G37" s="27">
        <v>12</v>
      </c>
      <c r="H37" s="63" t="str">
        <f ca="1">IF(ISBLANK(INDIRECT(ADDRESS(K37*2+2,3))),"",INDIRECT(ADDRESS(K37*2+2,3)))</f>
        <v>Авант</v>
      </c>
      <c r="I37" s="61"/>
      <c r="J37" s="61"/>
      <c r="K37" s="25">
        <v>3</v>
      </c>
      <c r="L37" s="28" t="s">
        <v>6</v>
      </c>
      <c r="M37" s="46">
        <v>9</v>
      </c>
    </row>
    <row r="38" spans="1:13" s="23" customFormat="1" ht="30" customHeight="1" x14ac:dyDescent="0.35">
      <c r="A38" s="22"/>
      <c r="M38" s="29"/>
    </row>
    <row r="39" spans="1:13" s="23" customFormat="1" ht="30" customHeight="1" thickBot="1" x14ac:dyDescent="0.4">
      <c r="A39" s="22"/>
      <c r="B39" s="64" t="s">
        <v>10</v>
      </c>
      <c r="C39" s="64"/>
      <c r="D39" s="64"/>
      <c r="E39" s="64"/>
      <c r="F39" s="64"/>
      <c r="G39" s="64"/>
      <c r="H39" s="64"/>
      <c r="I39" s="64"/>
      <c r="J39" s="64"/>
      <c r="K39" s="64"/>
      <c r="M39" s="29"/>
    </row>
    <row r="40" spans="1:13" s="23" customFormat="1" ht="30" customHeight="1" thickBot="1" x14ac:dyDescent="0.4">
      <c r="A40" s="22"/>
      <c r="B40" s="25">
        <v>3</v>
      </c>
      <c r="C40" s="61" t="str">
        <f ca="1">IF(ISBLANK(INDIRECT(ADDRESS(B40*2+2,3))),"",INDIRECT(ADDRESS(B40*2+2,3)))</f>
        <v>Авант</v>
      </c>
      <c r="D40" s="61"/>
      <c r="E40" s="62"/>
      <c r="F40" s="26">
        <v>13</v>
      </c>
      <c r="G40" s="27">
        <v>5</v>
      </c>
      <c r="H40" s="63" t="str">
        <f ca="1">IF(ISBLANK(INDIRECT(ADDRESS(K40*2+2,3))),"",INDIRECT(ADDRESS(K40*2+2,3)))</f>
        <v>Вспомнить все</v>
      </c>
      <c r="I40" s="61"/>
      <c r="J40" s="61"/>
      <c r="K40" s="25">
        <v>6</v>
      </c>
      <c r="L40" s="28" t="s">
        <v>6</v>
      </c>
      <c r="M40" s="46">
        <v>1</v>
      </c>
    </row>
    <row r="41" spans="1:13" s="23" customFormat="1" ht="30" customHeight="1" thickBot="1" x14ac:dyDescent="0.4">
      <c r="A41" s="22"/>
      <c r="B41" s="25">
        <v>4</v>
      </c>
      <c r="C41" s="61" t="str">
        <f ca="1">IF(ISBLANK(INDIRECT(ADDRESS(B41*2+2,3))),"",INDIRECT(ADDRESS(B41*2+2,3)))</f>
        <v>Чатлане</v>
      </c>
      <c r="D41" s="61"/>
      <c r="E41" s="62"/>
      <c r="F41" s="26">
        <v>6</v>
      </c>
      <c r="G41" s="27">
        <v>7</v>
      </c>
      <c r="H41" s="63" t="str">
        <f ca="1">IF(ISBLANK(INDIRECT(ADDRESS(K41*2+2,3))),"",INDIRECT(ADDRESS(K41*2+2,3)))</f>
        <v>Петроградъ</v>
      </c>
      <c r="I41" s="61"/>
      <c r="J41" s="61"/>
      <c r="K41" s="25">
        <v>2</v>
      </c>
      <c r="L41" s="28" t="s">
        <v>6</v>
      </c>
      <c r="M41" s="46">
        <v>2</v>
      </c>
    </row>
    <row r="42" spans="1:13" s="23" customFormat="1" ht="30" customHeight="1" thickBot="1" x14ac:dyDescent="0.4">
      <c r="A42" s="22"/>
      <c r="B42" s="25">
        <v>5</v>
      </c>
      <c r="C42" s="61" t="str">
        <f ca="1">IF(ISBLANK(INDIRECT(ADDRESS(B42*2+2,3))),"",INDIRECT(ADDRESS(B42*2+2,3)))</f>
        <v>Аврора</v>
      </c>
      <c r="D42" s="61"/>
      <c r="E42" s="62"/>
      <c r="F42" s="26">
        <v>11</v>
      </c>
      <c r="G42" s="27">
        <v>12</v>
      </c>
      <c r="H42" s="63" t="str">
        <f ca="1">IF(ISBLANK(INDIRECT(ADDRESS(K42*2+2,3))),"",INDIRECT(ADDRESS(K42*2+2,3)))</f>
        <v>Квазар</v>
      </c>
      <c r="I42" s="61"/>
      <c r="J42" s="61"/>
      <c r="K42" s="25">
        <v>1</v>
      </c>
      <c r="L42" s="28" t="s">
        <v>6</v>
      </c>
      <c r="M42" s="46">
        <v>3</v>
      </c>
    </row>
  </sheetData>
  <mergeCells count="61">
    <mergeCell ref="B19:K1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C20:E20"/>
    <mergeCell ref="H20:J20"/>
    <mergeCell ref="B6:B7"/>
    <mergeCell ref="C6:E7"/>
    <mergeCell ref="B8:B9"/>
    <mergeCell ref="C8:E9"/>
    <mergeCell ref="B10:B11"/>
    <mergeCell ref="C10:E11"/>
    <mergeCell ref="B1:K1"/>
    <mergeCell ref="C3:E3"/>
    <mergeCell ref="B4:B5"/>
    <mergeCell ref="C4:E5"/>
    <mergeCell ref="L4:L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B12:B13"/>
    <mergeCell ref="C12:E13"/>
    <mergeCell ref="L10:L11"/>
    <mergeCell ref="C21:E21"/>
    <mergeCell ref="H21:J21"/>
    <mergeCell ref="B24:K24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2"/>
  <sheetViews>
    <sheetView workbookViewId="0">
      <selection activeCell="C10" sqref="C10:E11"/>
    </sheetView>
  </sheetViews>
  <sheetFormatPr defaultRowHeight="15" x14ac:dyDescent="0.25"/>
  <cols>
    <col min="1" max="1" width="4" style="56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45" customHeight="1" x14ac:dyDescent="0.25">
      <c r="B1" s="83" t="s">
        <v>59</v>
      </c>
      <c r="C1" s="83"/>
      <c r="D1" s="83"/>
      <c r="E1" s="83"/>
      <c r="F1" s="83"/>
      <c r="G1" s="83"/>
      <c r="H1" s="83"/>
      <c r="I1" s="83"/>
      <c r="J1" s="83"/>
      <c r="K1" s="83"/>
      <c r="L1" t="s">
        <v>12</v>
      </c>
      <c r="M1"/>
    </row>
    <row r="2" spans="2:14" ht="15.75" thickBot="1" x14ac:dyDescent="0.3">
      <c r="M2"/>
    </row>
    <row r="3" spans="2:14" ht="30" customHeight="1" thickBot="1" x14ac:dyDescent="0.3">
      <c r="B3" s="55"/>
      <c r="C3" s="84" t="s">
        <v>0</v>
      </c>
      <c r="D3" s="85"/>
      <c r="E3" s="8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1" t="s">
        <v>1</v>
      </c>
      <c r="M3" s="2" t="s">
        <v>2</v>
      </c>
      <c r="N3" s="32" t="s">
        <v>3</v>
      </c>
    </row>
    <row r="4" spans="2:14" ht="24" customHeight="1" x14ac:dyDescent="0.25">
      <c r="B4" s="87">
        <v>1</v>
      </c>
      <c r="C4" s="88" t="s">
        <v>72</v>
      </c>
      <c r="D4" s="89"/>
      <c r="E4" s="90"/>
      <c r="F4" s="5" t="s">
        <v>4</v>
      </c>
      <c r="G4" s="6" t="str">
        <f ca="1">INDIRECT(ADDRESS(27,6))&amp;":"&amp;INDIRECT(ADDRESS(27,7))</f>
        <v>8:12</v>
      </c>
      <c r="H4" s="6" t="str">
        <f ca="1">INDIRECT(ADDRESS(31,7))&amp;":"&amp;INDIRECT(ADDRESS(31,6))</f>
        <v>5:12</v>
      </c>
      <c r="I4" s="6" t="str">
        <f ca="1">INDIRECT(ADDRESS(36,6))&amp;":"&amp;INDIRECT(ADDRESS(36,7))</f>
        <v>13:5</v>
      </c>
      <c r="J4" s="6" t="str">
        <f ca="1">INDIRECT(ADDRESS(42,7))&amp;":"&amp;INDIRECT(ADDRESS(42,6))</f>
        <v>13:5</v>
      </c>
      <c r="K4" s="7" t="str">
        <f ca="1">INDIRECT(ADDRESS(20,6))&amp;":"&amp;INDIRECT(ADDRESS(20,7))</f>
        <v>13:4</v>
      </c>
      <c r="L4" s="91">
        <f ca="1">IF(COUNT(F5:K5)=0,"",COUNTIF(F5:K5,"&gt;0")+0.5*COUNTIF(F5:K5,0))</f>
        <v>3</v>
      </c>
      <c r="M4" s="8"/>
      <c r="N4" s="82">
        <v>3</v>
      </c>
    </row>
    <row r="5" spans="2:14" ht="24" customHeight="1" x14ac:dyDescent="0.25">
      <c r="B5" s="78"/>
      <c r="C5" s="79"/>
      <c r="D5" s="80"/>
      <c r="E5" s="81"/>
      <c r="F5" s="9" t="s">
        <v>4</v>
      </c>
      <c r="G5" s="10">
        <f ca="1">IF(LEN(INDIRECT(ADDRESS(ROW()-1, COLUMN())))=1,"",INDIRECT(ADDRESS(27,6))-INDIRECT(ADDRESS(27,7)))</f>
        <v>-4</v>
      </c>
      <c r="H5" s="10">
        <f ca="1">IF(LEN(INDIRECT(ADDRESS(ROW()-1, COLUMN())))=1,"",INDIRECT(ADDRESS(31,7))-INDIRECT(ADDRESS(31,6)))</f>
        <v>-7</v>
      </c>
      <c r="I5" s="10">
        <f ca="1">IF(LEN(INDIRECT(ADDRESS(ROW()-1, COLUMN())))=1,"",INDIRECT(ADDRESS(36,6))-INDIRECT(ADDRESS(36,7)))</f>
        <v>8</v>
      </c>
      <c r="J5" s="10">
        <f ca="1">IF(LEN(INDIRECT(ADDRESS(ROW()-1, COLUMN())))=1,"",INDIRECT(ADDRESS(42,7))-INDIRECT(ADDRESS(42,6)))</f>
        <v>8</v>
      </c>
      <c r="K5" s="11">
        <f ca="1">IF(LEN(INDIRECT(ADDRESS(ROW()-1, COLUMN())))=1,"",INDIRECT(ADDRESS(20,6))-INDIRECT(ADDRESS(20,7)))</f>
        <v>9</v>
      </c>
      <c r="L5" s="67"/>
      <c r="M5" s="10">
        <f ca="1">IF(COUNT(F5:K5)=0,"",SUM(F5:K5))</f>
        <v>14</v>
      </c>
      <c r="N5" s="66"/>
    </row>
    <row r="6" spans="2:14" ht="24" customHeight="1" x14ac:dyDescent="0.25">
      <c r="B6" s="68">
        <v>2</v>
      </c>
      <c r="C6" s="79" t="s">
        <v>77</v>
      </c>
      <c r="D6" s="80"/>
      <c r="E6" s="81"/>
      <c r="F6" s="12" t="str">
        <f ca="1">INDIRECT(ADDRESS(27,7))&amp;":"&amp;INDIRECT(ADDRESS(27,6))</f>
        <v>12:8</v>
      </c>
      <c r="G6" s="13" t="s">
        <v>4</v>
      </c>
      <c r="H6" s="14" t="str">
        <f ca="1">INDIRECT(ADDRESS(37,6))&amp;":"&amp;INDIRECT(ADDRESS(37,7))</f>
        <v>9:8</v>
      </c>
      <c r="I6" s="14" t="str">
        <f ca="1">INDIRECT(ADDRESS(41,7))&amp;":"&amp;INDIRECT(ADDRESS(41,6))</f>
        <v>2:13</v>
      </c>
      <c r="J6" s="14" t="str">
        <f ca="1">INDIRECT(ADDRESS(21,6))&amp;":"&amp;INDIRECT(ADDRESS(21,7))</f>
        <v>13:1</v>
      </c>
      <c r="K6" s="15" t="str">
        <f ca="1">INDIRECT(ADDRESS(30,6))&amp;":"&amp;INDIRECT(ADDRESS(30,7))</f>
        <v>13:1</v>
      </c>
      <c r="L6" s="67">
        <f ca="1">IF(COUNT(F7:K7)=0,"",COUNTIF(F7:K7,"&gt;0")+0.5*COUNTIF(F7:K7,0))</f>
        <v>4</v>
      </c>
      <c r="M6" s="10"/>
      <c r="N6" s="65">
        <v>1</v>
      </c>
    </row>
    <row r="7" spans="2:14" ht="24" customHeight="1" x14ac:dyDescent="0.25">
      <c r="B7" s="78"/>
      <c r="C7" s="79"/>
      <c r="D7" s="80"/>
      <c r="E7" s="81"/>
      <c r="F7" s="16">
        <f ca="1">IF(LEN(INDIRECT(ADDRESS(ROW()-1, COLUMN())))=1,"",INDIRECT(ADDRESS(27,7))-INDIRECT(ADDRESS(27,6)))</f>
        <v>4</v>
      </c>
      <c r="G7" s="17" t="s">
        <v>4</v>
      </c>
      <c r="H7" s="10">
        <f ca="1">IF(LEN(INDIRECT(ADDRESS(ROW()-1, COLUMN())))=1,"",INDIRECT(ADDRESS(37,6))-INDIRECT(ADDRESS(37,7)))</f>
        <v>1</v>
      </c>
      <c r="I7" s="10">
        <f ca="1">IF(LEN(INDIRECT(ADDRESS(ROW()-1, COLUMN())))=1,"",INDIRECT(ADDRESS(41,7))-INDIRECT(ADDRESS(41,6)))</f>
        <v>-11</v>
      </c>
      <c r="J7" s="10">
        <f ca="1">IF(LEN(INDIRECT(ADDRESS(ROW()-1, COLUMN())))=1,"",INDIRECT(ADDRESS(21,6))-INDIRECT(ADDRESS(21,7)))</f>
        <v>12</v>
      </c>
      <c r="K7" s="11">
        <f ca="1">IF(LEN(INDIRECT(ADDRESS(ROW()-1, COLUMN())))=1,"",INDIRECT(ADDRESS(30,6))-INDIRECT(ADDRESS(30,7)))</f>
        <v>12</v>
      </c>
      <c r="L7" s="67"/>
      <c r="M7" s="10">
        <f ca="1">IF(COUNT(F7:K7)=0,"",SUM(F7:K7))</f>
        <v>18</v>
      </c>
      <c r="N7" s="66"/>
    </row>
    <row r="8" spans="2:14" ht="24" customHeight="1" x14ac:dyDescent="0.25">
      <c r="B8" s="68">
        <v>3</v>
      </c>
      <c r="C8" s="79" t="s">
        <v>73</v>
      </c>
      <c r="D8" s="80"/>
      <c r="E8" s="81"/>
      <c r="F8" s="12" t="str">
        <f ca="1">INDIRECT(ADDRESS(31,6))&amp;":"&amp;INDIRECT(ADDRESS(31,7))</f>
        <v>12:5</v>
      </c>
      <c r="G8" s="14" t="str">
        <f ca="1">INDIRECT(ADDRESS(37,7))&amp;":"&amp;INDIRECT(ADDRESS(37,6))</f>
        <v>8:9</v>
      </c>
      <c r="H8" s="13" t="s">
        <v>4</v>
      </c>
      <c r="I8" s="14" t="str">
        <f ca="1">INDIRECT(ADDRESS(22,6))&amp;":"&amp;INDIRECT(ADDRESS(22,7))</f>
        <v>4:13</v>
      </c>
      <c r="J8" s="14" t="str">
        <f ca="1">INDIRECT(ADDRESS(26,7))&amp;":"&amp;INDIRECT(ADDRESS(26,6))</f>
        <v>13:4</v>
      </c>
      <c r="K8" s="15" t="str">
        <f ca="1">INDIRECT(ADDRESS(40,6))&amp;":"&amp;INDIRECT(ADDRESS(40,7))</f>
        <v>13:12</v>
      </c>
      <c r="L8" s="67">
        <f ca="1">IF(COUNT(F9:K9)=0,"",COUNTIF(F9:K9,"&gt;0")+0.5*COUNTIF(F9:K9,0))</f>
        <v>3</v>
      </c>
      <c r="M8" s="10"/>
      <c r="N8" s="65">
        <v>2</v>
      </c>
    </row>
    <row r="9" spans="2:14" ht="24" customHeight="1" x14ac:dyDescent="0.25">
      <c r="B9" s="78"/>
      <c r="C9" s="79"/>
      <c r="D9" s="80"/>
      <c r="E9" s="81"/>
      <c r="F9" s="16">
        <f ca="1">IF(LEN(INDIRECT(ADDRESS(ROW()-1, COLUMN())))=1,"",INDIRECT(ADDRESS(31,6))-INDIRECT(ADDRESS(31,7)))</f>
        <v>7</v>
      </c>
      <c r="G9" s="10">
        <f ca="1">IF(LEN(INDIRECT(ADDRESS(ROW()-1, COLUMN())))=1,"",INDIRECT(ADDRESS(37,7))-INDIRECT(ADDRESS(37,6)))</f>
        <v>-1</v>
      </c>
      <c r="H9" s="17" t="s">
        <v>4</v>
      </c>
      <c r="I9" s="10">
        <f ca="1">IF(LEN(INDIRECT(ADDRESS(ROW()-1, COLUMN())))=1,"",INDIRECT(ADDRESS(22,6))-INDIRECT(ADDRESS(22,7)))</f>
        <v>-9</v>
      </c>
      <c r="J9" s="10">
        <f ca="1">IF(LEN(INDIRECT(ADDRESS(ROW()-1, COLUMN())))=1,"",INDIRECT(ADDRESS(26,7))-INDIRECT(ADDRESS(26,6)))</f>
        <v>9</v>
      </c>
      <c r="K9" s="11">
        <f ca="1">IF(LEN(INDIRECT(ADDRESS(ROW()-1, COLUMN())))=1,"",INDIRECT(ADDRESS(40,6))-INDIRECT(ADDRESS(40,7)))</f>
        <v>1</v>
      </c>
      <c r="L9" s="67"/>
      <c r="M9" s="10">
        <f ca="1">IF(COUNT(F9:K9)=0,"",SUM(F9:K9))</f>
        <v>7</v>
      </c>
      <c r="N9" s="66"/>
    </row>
    <row r="10" spans="2:14" ht="24" customHeight="1" x14ac:dyDescent="0.25">
      <c r="B10" s="68">
        <v>4</v>
      </c>
      <c r="C10" s="70" t="s">
        <v>74</v>
      </c>
      <c r="D10" s="71"/>
      <c r="E10" s="72"/>
      <c r="F10" s="12" t="str">
        <f ca="1">INDIRECT(ADDRESS(36,7))&amp;":"&amp;INDIRECT(ADDRESS(36,6))</f>
        <v>5:13</v>
      </c>
      <c r="G10" s="14" t="str">
        <f ca="1">INDIRECT(ADDRESS(41,6))&amp;":"&amp;INDIRECT(ADDRESS(41,7))</f>
        <v>13:2</v>
      </c>
      <c r="H10" s="14" t="str">
        <f ca="1">INDIRECT(ADDRESS(22,7))&amp;":"&amp;INDIRECT(ADDRESS(22,6))</f>
        <v>13:4</v>
      </c>
      <c r="I10" s="13" t="s">
        <v>4</v>
      </c>
      <c r="J10" s="14" t="str">
        <f ca="1">INDIRECT(ADDRESS(32,6))&amp;":"&amp;INDIRECT(ADDRESS(32,7))</f>
        <v>4:13</v>
      </c>
      <c r="K10" s="15" t="str">
        <f ca="1">INDIRECT(ADDRESS(25,7))&amp;":"&amp;INDIRECT(ADDRESS(25,6))</f>
        <v>9:13</v>
      </c>
      <c r="L10" s="67">
        <f ca="1">IF(COUNT(F11:K11)=0,"",COUNTIF(F11:K11,"&gt;0")+0.5*COUNTIF(F11:K11,0))</f>
        <v>2</v>
      </c>
      <c r="M10" s="10"/>
      <c r="N10" s="65">
        <v>5</v>
      </c>
    </row>
    <row r="11" spans="2:14" ht="24" customHeight="1" x14ac:dyDescent="0.25">
      <c r="B11" s="78"/>
      <c r="C11" s="70"/>
      <c r="D11" s="71"/>
      <c r="E11" s="72"/>
      <c r="F11" s="16">
        <f ca="1">IF(LEN(INDIRECT(ADDRESS(ROW()-1, COLUMN())))=1,"",INDIRECT(ADDRESS(36,7))-INDIRECT(ADDRESS(36,6)))</f>
        <v>-8</v>
      </c>
      <c r="G11" s="10">
        <f ca="1">IF(LEN(INDIRECT(ADDRESS(ROW()-1, COLUMN())))=1,"",INDIRECT(ADDRESS(41,6))-INDIRECT(ADDRESS(41,7)))</f>
        <v>11</v>
      </c>
      <c r="H11" s="10">
        <f ca="1">IF(LEN(INDIRECT(ADDRESS(ROW()-1, COLUMN())))=1,"",INDIRECT(ADDRESS(22,7))-INDIRECT(ADDRESS(22,6)))</f>
        <v>9</v>
      </c>
      <c r="I11" s="17" t="s">
        <v>4</v>
      </c>
      <c r="J11" s="10">
        <f ca="1">IF(LEN(INDIRECT(ADDRESS(ROW()-1, COLUMN())))=1,"",INDIRECT(ADDRESS(32,6))-INDIRECT(ADDRESS(32,7)))</f>
        <v>-9</v>
      </c>
      <c r="K11" s="11">
        <f ca="1">IF(LEN(INDIRECT(ADDRESS(ROW()-1, COLUMN())))=1,"",INDIRECT(ADDRESS(25,7))-INDIRECT(ADDRESS(25,6)))</f>
        <v>-4</v>
      </c>
      <c r="L11" s="67"/>
      <c r="M11" s="10">
        <f ca="1">IF(COUNT(F11:K11)=0,"",SUM(F11:K11))</f>
        <v>-1</v>
      </c>
      <c r="N11" s="66"/>
    </row>
    <row r="12" spans="2:14" ht="24" customHeight="1" x14ac:dyDescent="0.25">
      <c r="B12" s="68">
        <v>5</v>
      </c>
      <c r="C12" s="70" t="s">
        <v>75</v>
      </c>
      <c r="D12" s="71"/>
      <c r="E12" s="72"/>
      <c r="F12" s="12" t="str">
        <f ca="1">INDIRECT(ADDRESS(42,6))&amp;":"&amp;INDIRECT(ADDRESS(42,7))</f>
        <v>5:13</v>
      </c>
      <c r="G12" s="14" t="str">
        <f ca="1">INDIRECT(ADDRESS(21,7))&amp;":"&amp;INDIRECT(ADDRESS(21,6))</f>
        <v>1:13</v>
      </c>
      <c r="H12" s="14" t="str">
        <f ca="1">INDIRECT(ADDRESS(26,6))&amp;":"&amp;INDIRECT(ADDRESS(26,7))</f>
        <v>4:13</v>
      </c>
      <c r="I12" s="14" t="str">
        <f ca="1">INDIRECT(ADDRESS(32,7))&amp;":"&amp;INDIRECT(ADDRESS(32,6))</f>
        <v>13:4</v>
      </c>
      <c r="J12" s="13" t="s">
        <v>4</v>
      </c>
      <c r="K12" s="15" t="str">
        <f ca="1">INDIRECT(ADDRESS(35,7))&amp;":"&amp;INDIRECT(ADDRESS(35,6))</f>
        <v>13:9</v>
      </c>
      <c r="L12" s="67">
        <f ca="1">IF(COUNT(F13:K13)=0,"",COUNTIF(F13:K13,"&gt;0")+0.5*COUNTIF(F13:K13,0))</f>
        <v>2</v>
      </c>
      <c r="M12" s="10"/>
      <c r="N12" s="65">
        <v>4</v>
      </c>
    </row>
    <row r="13" spans="2:14" ht="24" customHeight="1" x14ac:dyDescent="0.25">
      <c r="B13" s="78"/>
      <c r="C13" s="70"/>
      <c r="D13" s="71"/>
      <c r="E13" s="72"/>
      <c r="F13" s="16">
        <f ca="1">IF(LEN(INDIRECT(ADDRESS(ROW()-1, COLUMN())))=1,"",INDIRECT(ADDRESS(42,6))-INDIRECT(ADDRESS(42,7)))</f>
        <v>-8</v>
      </c>
      <c r="G13" s="10">
        <f ca="1">IF(LEN(INDIRECT(ADDRESS(ROW()-1, COLUMN())))=1,"",INDIRECT(ADDRESS(21,7))-INDIRECT(ADDRESS(21,6)))</f>
        <v>-12</v>
      </c>
      <c r="H13" s="10">
        <f ca="1">IF(LEN(INDIRECT(ADDRESS(ROW()-1, COLUMN())))=1,"",INDIRECT(ADDRESS(26,6))-INDIRECT(ADDRESS(26,7)))</f>
        <v>-9</v>
      </c>
      <c r="I13" s="10">
        <f ca="1">IF(LEN(INDIRECT(ADDRESS(ROW()-1, COLUMN())))=1,"",INDIRECT(ADDRESS(32,7))-INDIRECT(ADDRESS(32,6)))</f>
        <v>9</v>
      </c>
      <c r="J13" s="17" t="s">
        <v>4</v>
      </c>
      <c r="K13" s="11">
        <f ca="1">IF(LEN(INDIRECT(ADDRESS(ROW()-1, COLUMN())))=1,"",INDIRECT(ADDRESS(35,7))-INDIRECT(ADDRESS(35,6)))</f>
        <v>4</v>
      </c>
      <c r="L13" s="67"/>
      <c r="M13" s="10">
        <f ca="1">IF(COUNT(F13:K13)=0,"",SUM(F13:K13))</f>
        <v>-16</v>
      </c>
      <c r="N13" s="66"/>
    </row>
    <row r="14" spans="2:14" ht="24" customHeight="1" x14ac:dyDescent="0.25">
      <c r="B14" s="68">
        <v>6</v>
      </c>
      <c r="C14" s="70" t="s">
        <v>76</v>
      </c>
      <c r="D14" s="71"/>
      <c r="E14" s="72"/>
      <c r="F14" s="12" t="str">
        <f ca="1">INDIRECT(ADDRESS(20,7))&amp;":"&amp;INDIRECT(ADDRESS(20,6))</f>
        <v>4:13</v>
      </c>
      <c r="G14" s="14" t="str">
        <f ca="1">INDIRECT(ADDRESS(30,7))&amp;":"&amp;INDIRECT(ADDRESS(30,6))</f>
        <v>1:13</v>
      </c>
      <c r="H14" s="14" t="str">
        <f ca="1">INDIRECT(ADDRESS(40,7))&amp;":"&amp;INDIRECT(ADDRESS(40,6))</f>
        <v>12:13</v>
      </c>
      <c r="I14" s="14" t="str">
        <f ca="1">INDIRECT(ADDRESS(25,6))&amp;":"&amp;INDIRECT(ADDRESS(25,7))</f>
        <v>13:9</v>
      </c>
      <c r="J14" s="14" t="str">
        <f ca="1">INDIRECT(ADDRESS(35,6))&amp;":"&amp;INDIRECT(ADDRESS(35,7))</f>
        <v>9:13</v>
      </c>
      <c r="K14" s="18" t="s">
        <v>4</v>
      </c>
      <c r="L14" s="67">
        <f ca="1">IF(COUNT(F15:K15)=0,"",COUNTIF(F15:K15,"&gt;0")+0.5*COUNTIF(F15:K15,0))</f>
        <v>1</v>
      </c>
      <c r="M14" s="10"/>
      <c r="N14" s="65">
        <v>6</v>
      </c>
    </row>
    <row r="15" spans="2:14" ht="24" customHeight="1" thickBot="1" x14ac:dyDescent="0.3">
      <c r="B15" s="69"/>
      <c r="C15" s="73"/>
      <c r="D15" s="74"/>
      <c r="E15" s="75"/>
      <c r="F15" s="19">
        <f ca="1">IF(LEN(INDIRECT(ADDRESS(ROW()-1, COLUMN())))=1,"",INDIRECT(ADDRESS(20,7))-INDIRECT(ADDRESS(20,6)))</f>
        <v>-9</v>
      </c>
      <c r="G15" s="20">
        <f ca="1">IF(LEN(INDIRECT(ADDRESS(ROW()-1, COLUMN())))=1,"",INDIRECT(ADDRESS(30,7))-INDIRECT(ADDRESS(30,6)))</f>
        <v>-12</v>
      </c>
      <c r="H15" s="20">
        <f ca="1">IF(LEN(INDIRECT(ADDRESS(ROW()-1, COLUMN())))=1,"",INDIRECT(ADDRESS(40,7))-INDIRECT(ADDRESS(40,6)))</f>
        <v>-1</v>
      </c>
      <c r="I15" s="20">
        <f ca="1">IF(LEN(INDIRECT(ADDRESS(ROW()-1, COLUMN())))=1,"",INDIRECT(ADDRESS(25,6))-INDIRECT(ADDRESS(25,7)))</f>
        <v>4</v>
      </c>
      <c r="J15" s="20">
        <f ca="1">IF(LEN(INDIRECT(ADDRESS(ROW()-1, COLUMN())))=1,"",INDIRECT(ADDRESS(35,6))-INDIRECT(ADDRESS(35,7)))</f>
        <v>-4</v>
      </c>
      <c r="K15" s="21" t="s">
        <v>4</v>
      </c>
      <c r="L15" s="76"/>
      <c r="M15" s="20">
        <f ca="1">IF(COUNT(F15:K15)=0,"",SUM(F15:K15))</f>
        <v>-22</v>
      </c>
      <c r="N15" s="77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3" customFormat="1" ht="30" customHeight="1" thickBot="1" x14ac:dyDescent="0.4">
      <c r="A19" s="22"/>
      <c r="B19" s="64" t="s">
        <v>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s="23" customFormat="1" ht="30" customHeight="1" thickBot="1" x14ac:dyDescent="0.4">
      <c r="A20" s="22"/>
      <c r="B20" s="25">
        <v>1</v>
      </c>
      <c r="C20" s="61" t="str">
        <f ca="1">IF(ISBLANK(INDIRECT(ADDRESS(B20*2+2,3))),"",INDIRECT(ADDRESS(B20*2+2,3)))</f>
        <v>Buddy</v>
      </c>
      <c r="D20" s="61"/>
      <c r="E20" s="62"/>
      <c r="F20" s="26">
        <v>13</v>
      </c>
      <c r="G20" s="27">
        <v>4</v>
      </c>
      <c r="H20" s="63" t="str">
        <f ca="1">IF(ISBLANK(INDIRECT(ADDRESS(K20*2+2,3))),"",INDIRECT(ADDRESS(K20*2+2,3)))</f>
        <v>Тупая гильотина</v>
      </c>
      <c r="I20" s="61"/>
      <c r="J20" s="61"/>
      <c r="K20" s="25">
        <v>6</v>
      </c>
      <c r="L20" s="28" t="s">
        <v>6</v>
      </c>
      <c r="M20" s="54">
        <v>7</v>
      </c>
    </row>
    <row r="21" spans="1:13" s="23" customFormat="1" ht="30" customHeight="1" thickBot="1" x14ac:dyDescent="0.4">
      <c r="A21" s="22"/>
      <c r="B21" s="25">
        <v>2</v>
      </c>
      <c r="C21" s="61" t="str">
        <f ca="1">IF(ISBLANK(INDIRECT(ADDRESS(B21*2+2,3))),"",INDIRECT(ADDRESS(B21*2+2,3)))</f>
        <v>Манифик</v>
      </c>
      <c r="D21" s="61"/>
      <c r="E21" s="62"/>
      <c r="F21" s="26">
        <v>13</v>
      </c>
      <c r="G21" s="27">
        <v>1</v>
      </c>
      <c r="H21" s="63" t="str">
        <f ca="1">IF(ISBLANK(INDIRECT(ADDRESS(K21*2+2,3))),"",INDIRECT(ADDRESS(K21*2+2,3)))</f>
        <v>Федотов</v>
      </c>
      <c r="I21" s="61"/>
      <c r="J21" s="61"/>
      <c r="K21" s="25">
        <v>5</v>
      </c>
      <c r="L21" s="28" t="s">
        <v>6</v>
      </c>
      <c r="M21" s="54">
        <v>8</v>
      </c>
    </row>
    <row r="22" spans="1:13" s="23" customFormat="1" ht="30" customHeight="1" thickBot="1" x14ac:dyDescent="0.4">
      <c r="A22" s="22"/>
      <c r="B22" s="25">
        <v>3</v>
      </c>
      <c r="C22" s="61" t="str">
        <f ca="1">IF(ISBLANK(INDIRECT(ADDRESS(B22*2+2,3))),"",INDIRECT(ADDRESS(B22*2+2,3)))</f>
        <v>Консультант+</v>
      </c>
      <c r="D22" s="61"/>
      <c r="E22" s="62"/>
      <c r="F22" s="26">
        <v>4</v>
      </c>
      <c r="G22" s="27">
        <v>13</v>
      </c>
      <c r="H22" s="63" t="str">
        <f ca="1">IF(ISBLANK(INDIRECT(ADDRESS(K22*2+2,3))),"",INDIRECT(ADDRESS(K22*2+2,3)))</f>
        <v>Jazz</v>
      </c>
      <c r="I22" s="61"/>
      <c r="J22" s="61"/>
      <c r="K22" s="25">
        <v>4</v>
      </c>
      <c r="L22" s="28" t="s">
        <v>6</v>
      </c>
      <c r="M22" s="54">
        <v>10</v>
      </c>
    </row>
    <row r="23" spans="1:13" s="23" customFormat="1" ht="30" customHeight="1" x14ac:dyDescent="0.35">
      <c r="A23" s="22"/>
      <c r="M23" s="29"/>
    </row>
    <row r="24" spans="1:13" s="23" customFormat="1" ht="30" customHeight="1" thickBot="1" x14ac:dyDescent="0.4">
      <c r="A24" s="22"/>
      <c r="B24" s="64" t="s">
        <v>7</v>
      </c>
      <c r="C24" s="64"/>
      <c r="D24" s="64"/>
      <c r="E24" s="64"/>
      <c r="F24" s="64"/>
      <c r="G24" s="64"/>
      <c r="H24" s="64"/>
      <c r="I24" s="64"/>
      <c r="J24" s="64"/>
      <c r="K24" s="64"/>
      <c r="M24" s="29"/>
    </row>
    <row r="25" spans="1:13" s="23" customFormat="1" ht="30" customHeight="1" thickBot="1" x14ac:dyDescent="0.4">
      <c r="A25" s="22"/>
      <c r="B25" s="25">
        <v>6</v>
      </c>
      <c r="C25" s="61" t="str">
        <f ca="1">IF(ISBLANK(INDIRECT(ADDRESS(B25*2+2,3))),"",INDIRECT(ADDRESS(B25*2+2,3)))</f>
        <v>Тупая гильотина</v>
      </c>
      <c r="D25" s="61"/>
      <c r="E25" s="62"/>
      <c r="F25" s="26">
        <v>13</v>
      </c>
      <c r="G25" s="27">
        <v>9</v>
      </c>
      <c r="H25" s="63" t="str">
        <f ca="1">IF(ISBLANK(INDIRECT(ADDRESS(K25*2+2,3))),"",INDIRECT(ADDRESS(K25*2+2,3)))</f>
        <v>Jazz</v>
      </c>
      <c r="I25" s="61"/>
      <c r="J25" s="61"/>
      <c r="K25" s="25">
        <v>4</v>
      </c>
      <c r="L25" s="28" t="s">
        <v>6</v>
      </c>
      <c r="M25" s="54">
        <v>1</v>
      </c>
    </row>
    <row r="26" spans="1:13" s="23" customFormat="1" ht="30" customHeight="1" thickBot="1" x14ac:dyDescent="0.4">
      <c r="A26" s="22"/>
      <c r="B26" s="25">
        <v>5</v>
      </c>
      <c r="C26" s="61" t="str">
        <f ca="1">IF(ISBLANK(INDIRECT(ADDRESS(B26*2+2,3))),"",INDIRECT(ADDRESS(B26*2+2,3)))</f>
        <v>Федотов</v>
      </c>
      <c r="D26" s="61"/>
      <c r="E26" s="62"/>
      <c r="F26" s="26">
        <v>4</v>
      </c>
      <c r="G26" s="27">
        <v>13</v>
      </c>
      <c r="H26" s="63" t="str">
        <f ca="1">IF(ISBLANK(INDIRECT(ADDRESS(K26*2+2,3))),"",INDIRECT(ADDRESS(K26*2+2,3)))</f>
        <v>Консультант+</v>
      </c>
      <c r="I26" s="61"/>
      <c r="J26" s="61"/>
      <c r="K26" s="25">
        <v>3</v>
      </c>
      <c r="L26" s="28" t="s">
        <v>6</v>
      </c>
      <c r="M26" s="54">
        <v>2</v>
      </c>
    </row>
    <row r="27" spans="1:13" s="23" customFormat="1" ht="30" customHeight="1" thickBot="1" x14ac:dyDescent="0.4">
      <c r="A27" s="22"/>
      <c r="B27" s="25">
        <v>1</v>
      </c>
      <c r="C27" s="61" t="str">
        <f ca="1">IF(ISBLANK(INDIRECT(ADDRESS(B27*2+2,3))),"",INDIRECT(ADDRESS(B27*2+2,3)))</f>
        <v>Buddy</v>
      </c>
      <c r="D27" s="61"/>
      <c r="E27" s="62"/>
      <c r="F27" s="26">
        <v>8</v>
      </c>
      <c r="G27" s="27">
        <v>12</v>
      </c>
      <c r="H27" s="63" t="str">
        <f ca="1">IF(ISBLANK(INDIRECT(ADDRESS(K27*2+2,3))),"",INDIRECT(ADDRESS(K27*2+2,3)))</f>
        <v>Манифик</v>
      </c>
      <c r="I27" s="61"/>
      <c r="J27" s="61"/>
      <c r="K27" s="25">
        <v>2</v>
      </c>
      <c r="L27" s="28" t="s">
        <v>6</v>
      </c>
      <c r="M27" s="54">
        <v>3</v>
      </c>
    </row>
    <row r="28" spans="1:13" s="23" customFormat="1" ht="30" customHeight="1" x14ac:dyDescent="0.35">
      <c r="A28" s="22"/>
      <c r="M28" s="29"/>
    </row>
    <row r="29" spans="1:13" s="23" customFormat="1" ht="30" customHeight="1" thickBot="1" x14ac:dyDescent="0.4">
      <c r="A29" s="22"/>
      <c r="B29" s="64" t="s">
        <v>8</v>
      </c>
      <c r="C29" s="64"/>
      <c r="D29" s="64"/>
      <c r="E29" s="64"/>
      <c r="F29" s="64"/>
      <c r="G29" s="64"/>
      <c r="H29" s="64"/>
      <c r="I29" s="64"/>
      <c r="J29" s="64"/>
      <c r="K29" s="64"/>
      <c r="M29" s="29"/>
    </row>
    <row r="30" spans="1:13" s="23" customFormat="1" ht="30" customHeight="1" thickBot="1" x14ac:dyDescent="0.4">
      <c r="A30" s="22"/>
      <c r="B30" s="25">
        <v>2</v>
      </c>
      <c r="C30" s="61" t="str">
        <f ca="1">IF(ISBLANK(INDIRECT(ADDRESS(B30*2+2,3))),"",INDIRECT(ADDRESS(B30*2+2,3)))</f>
        <v>Манифик</v>
      </c>
      <c r="D30" s="61"/>
      <c r="E30" s="62"/>
      <c r="F30" s="26">
        <v>13</v>
      </c>
      <c r="G30" s="27">
        <v>1</v>
      </c>
      <c r="H30" s="63" t="str">
        <f ca="1">IF(ISBLANK(INDIRECT(ADDRESS(K30*2+2,3))),"",INDIRECT(ADDRESS(K30*2+2,3)))</f>
        <v>Тупая гильотина</v>
      </c>
      <c r="I30" s="61"/>
      <c r="J30" s="61"/>
      <c r="K30" s="25">
        <v>6</v>
      </c>
      <c r="L30" s="28" t="s">
        <v>6</v>
      </c>
      <c r="M30" s="54">
        <v>6</v>
      </c>
    </row>
    <row r="31" spans="1:13" s="23" customFormat="1" ht="30" customHeight="1" thickBot="1" x14ac:dyDescent="0.4">
      <c r="A31" s="22"/>
      <c r="B31" s="25">
        <v>3</v>
      </c>
      <c r="C31" s="61" t="str">
        <f ca="1">IF(ISBLANK(INDIRECT(ADDRESS(B31*2+2,3))),"",INDIRECT(ADDRESS(B31*2+2,3)))</f>
        <v>Консультант+</v>
      </c>
      <c r="D31" s="61"/>
      <c r="E31" s="62"/>
      <c r="F31" s="26">
        <v>12</v>
      </c>
      <c r="G31" s="27">
        <v>5</v>
      </c>
      <c r="H31" s="63" t="str">
        <f ca="1">IF(ISBLANK(INDIRECT(ADDRESS(K31*2+2,3))),"",INDIRECT(ADDRESS(K31*2+2,3)))</f>
        <v>Buddy</v>
      </c>
      <c r="I31" s="61"/>
      <c r="J31" s="61"/>
      <c r="K31" s="25">
        <v>1</v>
      </c>
      <c r="L31" s="28" t="s">
        <v>6</v>
      </c>
      <c r="M31" s="54">
        <v>7</v>
      </c>
    </row>
    <row r="32" spans="1:13" s="23" customFormat="1" ht="30" customHeight="1" thickBot="1" x14ac:dyDescent="0.4">
      <c r="A32" s="22"/>
      <c r="B32" s="25">
        <v>4</v>
      </c>
      <c r="C32" s="61" t="str">
        <f ca="1">IF(ISBLANK(INDIRECT(ADDRESS(B32*2+2,3))),"",INDIRECT(ADDRESS(B32*2+2,3)))</f>
        <v>Jazz</v>
      </c>
      <c r="D32" s="61"/>
      <c r="E32" s="62"/>
      <c r="F32" s="26">
        <v>4</v>
      </c>
      <c r="G32" s="27">
        <v>13</v>
      </c>
      <c r="H32" s="63" t="str">
        <f ca="1">IF(ISBLANK(INDIRECT(ADDRESS(K32*2+2,3))),"",INDIRECT(ADDRESS(K32*2+2,3)))</f>
        <v>Федотов</v>
      </c>
      <c r="I32" s="61"/>
      <c r="J32" s="61"/>
      <c r="K32" s="25">
        <v>5</v>
      </c>
      <c r="L32" s="28" t="s">
        <v>6</v>
      </c>
      <c r="M32" s="54">
        <v>8</v>
      </c>
    </row>
    <row r="33" spans="1:13" s="23" customFormat="1" ht="30" customHeight="1" x14ac:dyDescent="0.35">
      <c r="A33" s="22"/>
      <c r="M33" s="29"/>
    </row>
    <row r="34" spans="1:13" s="23" customFormat="1" ht="30" customHeight="1" thickBot="1" x14ac:dyDescent="0.4">
      <c r="A34" s="22"/>
      <c r="B34" s="64" t="s">
        <v>9</v>
      </c>
      <c r="C34" s="64"/>
      <c r="D34" s="64"/>
      <c r="E34" s="64"/>
      <c r="F34" s="64"/>
      <c r="G34" s="64"/>
      <c r="H34" s="64"/>
      <c r="I34" s="64"/>
      <c r="J34" s="64"/>
      <c r="K34" s="64"/>
      <c r="M34" s="29"/>
    </row>
    <row r="35" spans="1:13" s="23" customFormat="1" ht="30" customHeight="1" thickBot="1" x14ac:dyDescent="0.4">
      <c r="A35" s="22"/>
      <c r="B35" s="25">
        <v>6</v>
      </c>
      <c r="C35" s="61" t="str">
        <f ca="1">IF(ISBLANK(INDIRECT(ADDRESS(B35*2+2,3))),"",INDIRECT(ADDRESS(B35*2+2,3)))</f>
        <v>Тупая гильотина</v>
      </c>
      <c r="D35" s="61"/>
      <c r="E35" s="62"/>
      <c r="F35" s="26">
        <v>9</v>
      </c>
      <c r="G35" s="27">
        <v>13</v>
      </c>
      <c r="H35" s="63" t="str">
        <f ca="1">IF(ISBLANK(INDIRECT(ADDRESS(K35*2+2,3))),"",INDIRECT(ADDRESS(K35*2+2,3)))</f>
        <v>Федотов</v>
      </c>
      <c r="I35" s="61"/>
      <c r="J35" s="61"/>
      <c r="K35" s="25">
        <v>5</v>
      </c>
      <c r="L35" s="28" t="s">
        <v>6</v>
      </c>
      <c r="M35" s="54">
        <v>10</v>
      </c>
    </row>
    <row r="36" spans="1:13" s="23" customFormat="1" ht="30" customHeight="1" thickBot="1" x14ac:dyDescent="0.4">
      <c r="A36" s="22"/>
      <c r="B36" s="25">
        <v>1</v>
      </c>
      <c r="C36" s="61" t="str">
        <f ca="1">IF(ISBLANK(INDIRECT(ADDRESS(B36*2+2,3))),"",INDIRECT(ADDRESS(B36*2+2,3)))</f>
        <v>Buddy</v>
      </c>
      <c r="D36" s="61"/>
      <c r="E36" s="62"/>
      <c r="F36" s="26">
        <v>13</v>
      </c>
      <c r="G36" s="27">
        <v>5</v>
      </c>
      <c r="H36" s="63" t="str">
        <f ca="1">IF(ISBLANK(INDIRECT(ADDRESS(K36*2+2,3))),"",INDIRECT(ADDRESS(K36*2+2,3)))</f>
        <v>Jazz</v>
      </c>
      <c r="I36" s="61"/>
      <c r="J36" s="61"/>
      <c r="K36" s="25">
        <v>4</v>
      </c>
      <c r="L36" s="28" t="s">
        <v>6</v>
      </c>
      <c r="M36" s="54">
        <v>1</v>
      </c>
    </row>
    <row r="37" spans="1:13" s="23" customFormat="1" ht="30" customHeight="1" thickBot="1" x14ac:dyDescent="0.4">
      <c r="A37" s="22"/>
      <c r="B37" s="25">
        <v>2</v>
      </c>
      <c r="C37" s="61" t="str">
        <f ca="1">IF(ISBLANK(INDIRECT(ADDRESS(B37*2+2,3))),"",INDIRECT(ADDRESS(B37*2+2,3)))</f>
        <v>Манифик</v>
      </c>
      <c r="D37" s="61"/>
      <c r="E37" s="62"/>
      <c r="F37" s="26">
        <v>9</v>
      </c>
      <c r="G37" s="27">
        <v>8</v>
      </c>
      <c r="H37" s="63" t="str">
        <f ca="1">IF(ISBLANK(INDIRECT(ADDRESS(K37*2+2,3))),"",INDIRECT(ADDRESS(K37*2+2,3)))</f>
        <v>Консультант+</v>
      </c>
      <c r="I37" s="61"/>
      <c r="J37" s="61"/>
      <c r="K37" s="25">
        <v>3</v>
      </c>
      <c r="L37" s="28" t="s">
        <v>6</v>
      </c>
      <c r="M37" s="54">
        <v>2</v>
      </c>
    </row>
    <row r="38" spans="1:13" s="23" customFormat="1" ht="30" customHeight="1" x14ac:dyDescent="0.35">
      <c r="A38" s="22"/>
      <c r="M38" s="29"/>
    </row>
    <row r="39" spans="1:13" s="23" customFormat="1" ht="30" customHeight="1" thickBot="1" x14ac:dyDescent="0.4">
      <c r="A39" s="22"/>
      <c r="B39" s="64" t="s">
        <v>10</v>
      </c>
      <c r="C39" s="64"/>
      <c r="D39" s="64"/>
      <c r="E39" s="64"/>
      <c r="F39" s="64"/>
      <c r="G39" s="64"/>
      <c r="H39" s="64"/>
      <c r="I39" s="64"/>
      <c r="J39" s="64"/>
      <c r="K39" s="64"/>
      <c r="M39" s="29"/>
    </row>
    <row r="40" spans="1:13" s="23" customFormat="1" ht="30" customHeight="1" thickBot="1" x14ac:dyDescent="0.4">
      <c r="A40" s="22"/>
      <c r="B40" s="25">
        <v>3</v>
      </c>
      <c r="C40" s="61" t="str">
        <f ca="1">IF(ISBLANK(INDIRECT(ADDRESS(B40*2+2,3))),"",INDIRECT(ADDRESS(B40*2+2,3)))</f>
        <v>Консультант+</v>
      </c>
      <c r="D40" s="61"/>
      <c r="E40" s="62"/>
      <c r="F40" s="26">
        <v>13</v>
      </c>
      <c r="G40" s="27">
        <v>12</v>
      </c>
      <c r="H40" s="63" t="str">
        <f ca="1">IF(ISBLANK(INDIRECT(ADDRESS(K40*2+2,3))),"",INDIRECT(ADDRESS(K40*2+2,3)))</f>
        <v>Тупая гильотина</v>
      </c>
      <c r="I40" s="61"/>
      <c r="J40" s="61"/>
      <c r="K40" s="25">
        <v>6</v>
      </c>
      <c r="L40" s="28" t="s">
        <v>6</v>
      </c>
      <c r="M40" s="54">
        <v>4</v>
      </c>
    </row>
    <row r="41" spans="1:13" s="23" customFormat="1" ht="30" customHeight="1" thickBot="1" x14ac:dyDescent="0.4">
      <c r="A41" s="22"/>
      <c r="B41" s="25">
        <v>4</v>
      </c>
      <c r="C41" s="61" t="str">
        <f ca="1">IF(ISBLANK(INDIRECT(ADDRESS(B41*2+2,3))),"",INDIRECT(ADDRESS(B41*2+2,3)))</f>
        <v>Jazz</v>
      </c>
      <c r="D41" s="61"/>
      <c r="E41" s="62"/>
      <c r="F41" s="26">
        <v>13</v>
      </c>
      <c r="G41" s="27">
        <v>2</v>
      </c>
      <c r="H41" s="63" t="str">
        <f ca="1">IF(ISBLANK(INDIRECT(ADDRESS(K41*2+2,3))),"",INDIRECT(ADDRESS(K41*2+2,3)))</f>
        <v>Манифик</v>
      </c>
      <c r="I41" s="61"/>
      <c r="J41" s="61"/>
      <c r="K41" s="25">
        <v>2</v>
      </c>
      <c r="L41" s="28" t="s">
        <v>6</v>
      </c>
      <c r="M41" s="54">
        <v>5</v>
      </c>
    </row>
    <row r="42" spans="1:13" s="23" customFormat="1" ht="30" customHeight="1" thickBot="1" x14ac:dyDescent="0.4">
      <c r="A42" s="22"/>
      <c r="B42" s="25">
        <v>5</v>
      </c>
      <c r="C42" s="61" t="str">
        <f ca="1">IF(ISBLANK(INDIRECT(ADDRESS(B42*2+2,3))),"",INDIRECT(ADDRESS(B42*2+2,3)))</f>
        <v>Федотов</v>
      </c>
      <c r="D42" s="61"/>
      <c r="E42" s="62"/>
      <c r="F42" s="26">
        <v>5</v>
      </c>
      <c r="G42" s="27">
        <v>13</v>
      </c>
      <c r="H42" s="63" t="str">
        <f ca="1">IF(ISBLANK(INDIRECT(ADDRESS(K42*2+2,3))),"",INDIRECT(ADDRESS(K42*2+2,3)))</f>
        <v>Buddy</v>
      </c>
      <c r="I42" s="61"/>
      <c r="J42" s="61"/>
      <c r="K42" s="25">
        <v>1</v>
      </c>
      <c r="L42" s="28" t="s">
        <v>6</v>
      </c>
      <c r="M42" s="54">
        <v>6</v>
      </c>
    </row>
  </sheetData>
  <mergeCells count="61"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  <mergeCell ref="C32:E32"/>
    <mergeCell ref="H32:J32"/>
    <mergeCell ref="B34:K34"/>
    <mergeCell ref="C36:E36"/>
    <mergeCell ref="H36:J36"/>
    <mergeCell ref="C35:E35"/>
    <mergeCell ref="H35:J35"/>
    <mergeCell ref="C20:E20"/>
    <mergeCell ref="H20:J20"/>
    <mergeCell ref="C21:E21"/>
    <mergeCell ref="H21:J21"/>
    <mergeCell ref="B24:K24"/>
    <mergeCell ref="N10:N11"/>
    <mergeCell ref="L12:L13"/>
    <mergeCell ref="N12:N13"/>
    <mergeCell ref="B14:B15"/>
    <mergeCell ref="C14:E15"/>
    <mergeCell ref="L14:L15"/>
    <mergeCell ref="N14:N15"/>
    <mergeCell ref="B10:B11"/>
    <mergeCell ref="C10:E11"/>
    <mergeCell ref="B12:B13"/>
    <mergeCell ref="C12:E13"/>
    <mergeCell ref="L10:L11"/>
    <mergeCell ref="N4:N5"/>
    <mergeCell ref="L6:L7"/>
    <mergeCell ref="N6:N7"/>
    <mergeCell ref="L8:L9"/>
    <mergeCell ref="N8:N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B19:K19"/>
    <mergeCell ref="B6:B7"/>
    <mergeCell ref="C6:E7"/>
    <mergeCell ref="B8:B9"/>
    <mergeCell ref="C8:E9"/>
    <mergeCell ref="B1:K1"/>
    <mergeCell ref="C3:E3"/>
    <mergeCell ref="B4:B5"/>
    <mergeCell ref="C4:E5"/>
    <mergeCell ref="L4:L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2"/>
  <sheetViews>
    <sheetView workbookViewId="0">
      <selection activeCell="P9" sqref="P9"/>
    </sheetView>
  </sheetViews>
  <sheetFormatPr defaultRowHeight="15" x14ac:dyDescent="0.25"/>
  <cols>
    <col min="1" max="1" width="4" style="47" customWidth="1"/>
    <col min="2" max="12" width="10.28515625" customWidth="1"/>
    <col min="13" max="13" width="10.28515625" style="33" customWidth="1"/>
    <col min="14" max="15" width="10.28515625" customWidth="1"/>
  </cols>
  <sheetData>
    <row r="1" spans="2:14" ht="38.25" customHeight="1" x14ac:dyDescent="0.25">
      <c r="B1" s="83" t="s">
        <v>13</v>
      </c>
      <c r="C1" s="83"/>
      <c r="D1" s="83"/>
      <c r="E1" s="83"/>
      <c r="F1" s="83"/>
      <c r="G1" s="83"/>
      <c r="H1" s="83"/>
      <c r="I1" s="83"/>
      <c r="J1" s="83"/>
      <c r="K1" s="83"/>
      <c r="L1" t="s">
        <v>14</v>
      </c>
      <c r="M1"/>
    </row>
    <row r="2" spans="2:14" ht="15.75" thickBot="1" x14ac:dyDescent="0.3">
      <c r="M2"/>
    </row>
    <row r="3" spans="2:14" ht="30" customHeight="1" thickBot="1" x14ac:dyDescent="0.3">
      <c r="B3" s="45"/>
      <c r="C3" s="84" t="s">
        <v>0</v>
      </c>
      <c r="D3" s="85"/>
      <c r="E3" s="86"/>
      <c r="F3" s="2">
        <v>1</v>
      </c>
      <c r="G3" s="2">
        <v>2</v>
      </c>
      <c r="H3" s="2">
        <v>3</v>
      </c>
      <c r="I3" s="3">
        <v>4</v>
      </c>
      <c r="J3" s="3">
        <v>5</v>
      </c>
      <c r="K3" s="3">
        <v>6</v>
      </c>
      <c r="L3" s="31" t="s">
        <v>1</v>
      </c>
      <c r="M3" s="2" t="s">
        <v>2</v>
      </c>
      <c r="N3" s="32" t="s">
        <v>3</v>
      </c>
    </row>
    <row r="4" spans="2:14" ht="24" customHeight="1" x14ac:dyDescent="0.25">
      <c r="B4" s="87">
        <v>1</v>
      </c>
      <c r="C4" s="88" t="s">
        <v>80</v>
      </c>
      <c r="D4" s="89"/>
      <c r="E4" s="90"/>
      <c r="F4" s="5" t="s">
        <v>4</v>
      </c>
      <c r="G4" s="6" t="str">
        <f ca="1">INDIRECT(ADDRESS(27,6))&amp;":"&amp;INDIRECT(ADDRESS(27,7))</f>
        <v>13:8</v>
      </c>
      <c r="H4" s="6" t="str">
        <f ca="1">INDIRECT(ADDRESS(31,7))&amp;":"&amp;INDIRECT(ADDRESS(31,6))</f>
        <v>10:9</v>
      </c>
      <c r="I4" s="6" t="str">
        <f ca="1">INDIRECT(ADDRESS(36,6))&amp;":"&amp;INDIRECT(ADDRESS(36,7))</f>
        <v>10:11</v>
      </c>
      <c r="J4" s="6" t="str">
        <f ca="1">INDIRECT(ADDRESS(42,7))&amp;":"&amp;INDIRECT(ADDRESS(42,6))</f>
        <v>8:9</v>
      </c>
      <c r="K4" s="7" t="str">
        <f ca="1">INDIRECT(ADDRESS(20,6))&amp;":"&amp;INDIRECT(ADDRESS(20,7))</f>
        <v>13:1</v>
      </c>
      <c r="L4" s="91">
        <f ca="1">IF(COUNT(F5:K5)=0,"",COUNTIF(F5:K5,"&gt;0")+0.5*COUNTIF(F5:K5,0))</f>
        <v>3</v>
      </c>
      <c r="M4" s="8"/>
      <c r="N4" s="82">
        <v>2</v>
      </c>
    </row>
    <row r="5" spans="2:14" ht="24" customHeight="1" x14ac:dyDescent="0.25">
      <c r="B5" s="78"/>
      <c r="C5" s="79"/>
      <c r="D5" s="80"/>
      <c r="E5" s="81"/>
      <c r="F5" s="9" t="s">
        <v>4</v>
      </c>
      <c r="G5" s="10">
        <f ca="1">IF(LEN(INDIRECT(ADDRESS(ROW()-1, COLUMN())))=1,"",INDIRECT(ADDRESS(27,6))-INDIRECT(ADDRESS(27,7)))</f>
        <v>5</v>
      </c>
      <c r="H5" s="10">
        <f ca="1">IF(LEN(INDIRECT(ADDRESS(ROW()-1, COLUMN())))=1,"",INDIRECT(ADDRESS(31,7))-INDIRECT(ADDRESS(31,6)))</f>
        <v>1</v>
      </c>
      <c r="I5" s="10">
        <f ca="1">IF(LEN(INDIRECT(ADDRESS(ROW()-1, COLUMN())))=1,"",INDIRECT(ADDRESS(36,6))-INDIRECT(ADDRESS(36,7)))</f>
        <v>-1</v>
      </c>
      <c r="J5" s="10">
        <f ca="1">IF(LEN(INDIRECT(ADDRESS(ROW()-1, COLUMN())))=1,"",INDIRECT(ADDRESS(42,7))-INDIRECT(ADDRESS(42,6)))</f>
        <v>-1</v>
      </c>
      <c r="K5" s="11">
        <f ca="1">IF(LEN(INDIRECT(ADDRESS(ROW()-1, COLUMN())))=1,"",INDIRECT(ADDRESS(20,6))-INDIRECT(ADDRESS(20,7)))</f>
        <v>12</v>
      </c>
      <c r="L5" s="67"/>
      <c r="M5" s="10">
        <f ca="1">IF(COUNT(F5:K5)=0,"",SUM(F5:K5))</f>
        <v>16</v>
      </c>
      <c r="N5" s="66"/>
    </row>
    <row r="6" spans="2:14" ht="24" customHeight="1" x14ac:dyDescent="0.25">
      <c r="B6" s="68">
        <v>2</v>
      </c>
      <c r="C6" s="79" t="s">
        <v>81</v>
      </c>
      <c r="D6" s="80"/>
      <c r="E6" s="81"/>
      <c r="F6" s="12" t="str">
        <f ca="1">INDIRECT(ADDRESS(27,7))&amp;":"&amp;INDIRECT(ADDRESS(27,6))</f>
        <v>8:13</v>
      </c>
      <c r="G6" s="13" t="s">
        <v>4</v>
      </c>
      <c r="H6" s="14" t="str">
        <f ca="1">INDIRECT(ADDRESS(37,6))&amp;":"&amp;INDIRECT(ADDRESS(37,7))</f>
        <v>12:13</v>
      </c>
      <c r="I6" s="14" t="str">
        <f ca="1">INDIRECT(ADDRESS(41,7))&amp;":"&amp;INDIRECT(ADDRESS(41,6))</f>
        <v>13:2</v>
      </c>
      <c r="J6" s="14" t="str">
        <f ca="1">INDIRECT(ADDRESS(21,6))&amp;":"&amp;INDIRECT(ADDRESS(21,7))</f>
        <v>11:7</v>
      </c>
      <c r="K6" s="15" t="str">
        <f ca="1">INDIRECT(ADDRESS(30,6))&amp;":"&amp;INDIRECT(ADDRESS(30,7))</f>
        <v>13:7</v>
      </c>
      <c r="L6" s="67">
        <f ca="1">IF(COUNT(F7:K7)=0,"",COUNTIF(F7:K7,"&gt;0")+0.5*COUNTIF(F7:K7,0))</f>
        <v>3</v>
      </c>
      <c r="M6" s="10"/>
      <c r="N6" s="65">
        <v>4</v>
      </c>
    </row>
    <row r="7" spans="2:14" ht="24" customHeight="1" x14ac:dyDescent="0.25">
      <c r="B7" s="78"/>
      <c r="C7" s="79"/>
      <c r="D7" s="80"/>
      <c r="E7" s="81"/>
      <c r="F7" s="16">
        <f ca="1">IF(LEN(INDIRECT(ADDRESS(ROW()-1, COLUMN())))=1,"",INDIRECT(ADDRESS(27,7))-INDIRECT(ADDRESS(27,6)))</f>
        <v>-5</v>
      </c>
      <c r="G7" s="17" t="s">
        <v>4</v>
      </c>
      <c r="H7" s="10">
        <f ca="1">IF(LEN(INDIRECT(ADDRESS(ROW()-1, COLUMN())))=1,"",INDIRECT(ADDRESS(37,6))-INDIRECT(ADDRESS(37,7)))</f>
        <v>-1</v>
      </c>
      <c r="I7" s="10">
        <f ca="1">IF(LEN(INDIRECT(ADDRESS(ROW()-1, COLUMN())))=1,"",INDIRECT(ADDRESS(41,7))-INDIRECT(ADDRESS(41,6)))</f>
        <v>11</v>
      </c>
      <c r="J7" s="10">
        <f ca="1">IF(LEN(INDIRECT(ADDRESS(ROW()-1, COLUMN())))=1,"",INDIRECT(ADDRESS(21,6))-INDIRECT(ADDRESS(21,7)))</f>
        <v>4</v>
      </c>
      <c r="K7" s="11">
        <f ca="1">IF(LEN(INDIRECT(ADDRESS(ROW()-1, COLUMN())))=1,"",INDIRECT(ADDRESS(30,6))-INDIRECT(ADDRESS(30,7)))</f>
        <v>6</v>
      </c>
      <c r="L7" s="67"/>
      <c r="M7" s="10">
        <f ca="1">IF(COUNT(F7:K7)=0,"",SUM(F7:K7))</f>
        <v>15</v>
      </c>
      <c r="N7" s="66"/>
    </row>
    <row r="8" spans="2:14" ht="24" customHeight="1" x14ac:dyDescent="0.25">
      <c r="B8" s="68">
        <v>3</v>
      </c>
      <c r="C8" s="79" t="s">
        <v>82</v>
      </c>
      <c r="D8" s="80"/>
      <c r="E8" s="81"/>
      <c r="F8" s="12" t="str">
        <f ca="1">INDIRECT(ADDRESS(31,6))&amp;":"&amp;INDIRECT(ADDRESS(31,7))</f>
        <v>9:10</v>
      </c>
      <c r="G8" s="14" t="str">
        <f ca="1">INDIRECT(ADDRESS(37,7))&amp;":"&amp;INDIRECT(ADDRESS(37,6))</f>
        <v>13:12</v>
      </c>
      <c r="H8" s="13" t="s">
        <v>4</v>
      </c>
      <c r="I8" s="14" t="str">
        <f ca="1">INDIRECT(ADDRESS(22,6))&amp;":"&amp;INDIRECT(ADDRESS(22,7))</f>
        <v>13:1</v>
      </c>
      <c r="J8" s="14" t="str">
        <f ca="1">INDIRECT(ADDRESS(26,7))&amp;":"&amp;INDIRECT(ADDRESS(26,6))</f>
        <v>5:12</v>
      </c>
      <c r="K8" s="15" t="str">
        <f ca="1">INDIRECT(ADDRESS(40,6))&amp;":"&amp;INDIRECT(ADDRESS(40,7))</f>
        <v>13:0</v>
      </c>
      <c r="L8" s="67">
        <f ca="1">IF(COUNT(F9:K9)=0,"",COUNTIF(F9:K9,"&gt;0")+0.5*COUNTIF(F9:K9,0))</f>
        <v>3</v>
      </c>
      <c r="M8" s="10"/>
      <c r="N8" s="65">
        <v>3</v>
      </c>
    </row>
    <row r="9" spans="2:14" ht="24" customHeight="1" x14ac:dyDescent="0.25">
      <c r="B9" s="78"/>
      <c r="C9" s="79"/>
      <c r="D9" s="80"/>
      <c r="E9" s="81"/>
      <c r="F9" s="16">
        <f ca="1">IF(LEN(INDIRECT(ADDRESS(ROW()-1, COLUMN())))=1,"",INDIRECT(ADDRESS(31,6))-INDIRECT(ADDRESS(31,7)))</f>
        <v>-1</v>
      </c>
      <c r="G9" s="10">
        <f ca="1">IF(LEN(INDIRECT(ADDRESS(ROW()-1, COLUMN())))=1,"",INDIRECT(ADDRESS(37,7))-INDIRECT(ADDRESS(37,6)))</f>
        <v>1</v>
      </c>
      <c r="H9" s="17" t="s">
        <v>4</v>
      </c>
      <c r="I9" s="10">
        <f ca="1">IF(LEN(INDIRECT(ADDRESS(ROW()-1, COLUMN())))=1,"",INDIRECT(ADDRESS(22,6))-INDIRECT(ADDRESS(22,7)))</f>
        <v>12</v>
      </c>
      <c r="J9" s="10">
        <f ca="1">IF(LEN(INDIRECT(ADDRESS(ROW()-1, COLUMN())))=1,"",INDIRECT(ADDRESS(26,7))-INDIRECT(ADDRESS(26,6)))</f>
        <v>-7</v>
      </c>
      <c r="K9" s="11">
        <f ca="1">IF(LEN(INDIRECT(ADDRESS(ROW()-1, COLUMN())))=1,"",INDIRECT(ADDRESS(40,6))-INDIRECT(ADDRESS(40,7)))</f>
        <v>13</v>
      </c>
      <c r="L9" s="67"/>
      <c r="M9" s="10">
        <f ca="1">IF(COUNT(F9:K9)=0,"",SUM(F9:K9))</f>
        <v>18</v>
      </c>
      <c r="N9" s="66"/>
    </row>
    <row r="10" spans="2:14" ht="24" customHeight="1" x14ac:dyDescent="0.25">
      <c r="B10" s="68">
        <v>4</v>
      </c>
      <c r="C10" s="70" t="s">
        <v>83</v>
      </c>
      <c r="D10" s="71"/>
      <c r="E10" s="72"/>
      <c r="F10" s="12" t="str">
        <f ca="1">INDIRECT(ADDRESS(36,7))&amp;":"&amp;INDIRECT(ADDRESS(36,6))</f>
        <v>11:10</v>
      </c>
      <c r="G10" s="14" t="str">
        <f ca="1">INDIRECT(ADDRESS(41,6))&amp;":"&amp;INDIRECT(ADDRESS(41,7))</f>
        <v>2:13</v>
      </c>
      <c r="H10" s="14" t="str">
        <f ca="1">INDIRECT(ADDRESS(22,7))&amp;":"&amp;INDIRECT(ADDRESS(22,6))</f>
        <v>1:13</v>
      </c>
      <c r="I10" s="13" t="s">
        <v>4</v>
      </c>
      <c r="J10" s="14" t="str">
        <f ca="1">INDIRECT(ADDRESS(32,6))&amp;":"&amp;INDIRECT(ADDRESS(32,7))</f>
        <v>1:13</v>
      </c>
      <c r="K10" s="15" t="str">
        <f ca="1">INDIRECT(ADDRESS(25,7))&amp;":"&amp;INDIRECT(ADDRESS(25,6))</f>
        <v>11:12</v>
      </c>
      <c r="L10" s="67">
        <f ca="1">IF(COUNT(F11:K11)=0,"",COUNTIF(F11:K11,"&gt;0")+0.5*COUNTIF(F11:K11,0))</f>
        <v>1</v>
      </c>
      <c r="M10" s="10"/>
      <c r="N10" s="65">
        <v>6</v>
      </c>
    </row>
    <row r="11" spans="2:14" ht="24" customHeight="1" x14ac:dyDescent="0.25">
      <c r="B11" s="78"/>
      <c r="C11" s="70"/>
      <c r="D11" s="71"/>
      <c r="E11" s="72"/>
      <c r="F11" s="16">
        <f ca="1">IF(LEN(INDIRECT(ADDRESS(ROW()-1, COLUMN())))=1,"",INDIRECT(ADDRESS(36,7))-INDIRECT(ADDRESS(36,6)))</f>
        <v>1</v>
      </c>
      <c r="G11" s="10">
        <f ca="1">IF(LEN(INDIRECT(ADDRESS(ROW()-1, COLUMN())))=1,"",INDIRECT(ADDRESS(41,6))-INDIRECT(ADDRESS(41,7)))</f>
        <v>-11</v>
      </c>
      <c r="H11" s="10">
        <f ca="1">IF(LEN(INDIRECT(ADDRESS(ROW()-1, COLUMN())))=1,"",INDIRECT(ADDRESS(22,7))-INDIRECT(ADDRESS(22,6)))</f>
        <v>-12</v>
      </c>
      <c r="I11" s="17" t="s">
        <v>4</v>
      </c>
      <c r="J11" s="10">
        <f ca="1">IF(LEN(INDIRECT(ADDRESS(ROW()-1, COLUMN())))=1,"",INDIRECT(ADDRESS(32,6))-INDIRECT(ADDRESS(32,7)))</f>
        <v>-12</v>
      </c>
      <c r="K11" s="11">
        <f ca="1">IF(LEN(INDIRECT(ADDRESS(ROW()-1, COLUMN())))=1,"",INDIRECT(ADDRESS(25,7))-INDIRECT(ADDRESS(25,6)))</f>
        <v>-1</v>
      </c>
      <c r="L11" s="67"/>
      <c r="M11" s="10">
        <f ca="1">IF(COUNT(F11:K11)=0,"",SUM(F11:K11))</f>
        <v>-35</v>
      </c>
      <c r="N11" s="66"/>
    </row>
    <row r="12" spans="2:14" ht="24" customHeight="1" x14ac:dyDescent="0.25">
      <c r="B12" s="68">
        <v>5</v>
      </c>
      <c r="C12" s="79" t="s">
        <v>84</v>
      </c>
      <c r="D12" s="80"/>
      <c r="E12" s="81"/>
      <c r="F12" s="12" t="str">
        <f ca="1">INDIRECT(ADDRESS(42,6))&amp;":"&amp;INDIRECT(ADDRESS(42,7))</f>
        <v>9:8</v>
      </c>
      <c r="G12" s="14" t="str">
        <f ca="1">INDIRECT(ADDRESS(21,7))&amp;":"&amp;INDIRECT(ADDRESS(21,6))</f>
        <v>7:11</v>
      </c>
      <c r="H12" s="14" t="str">
        <f ca="1">INDIRECT(ADDRESS(26,6))&amp;":"&amp;INDIRECT(ADDRESS(26,7))</f>
        <v>12:5</v>
      </c>
      <c r="I12" s="14" t="str">
        <f ca="1">INDIRECT(ADDRESS(32,7))&amp;":"&amp;INDIRECT(ADDRESS(32,6))</f>
        <v>13:1</v>
      </c>
      <c r="J12" s="13" t="s">
        <v>4</v>
      </c>
      <c r="K12" s="15" t="str">
        <f ca="1">INDIRECT(ADDRESS(35,7))&amp;":"&amp;INDIRECT(ADDRESS(35,6))</f>
        <v>13:10</v>
      </c>
      <c r="L12" s="67">
        <f ca="1">IF(COUNT(F13:K13)=0,"",COUNTIF(F13:K13,"&gt;0")+0.5*COUNTIF(F13:K13,0))</f>
        <v>4</v>
      </c>
      <c r="M12" s="10"/>
      <c r="N12" s="65">
        <v>1</v>
      </c>
    </row>
    <row r="13" spans="2:14" ht="24" customHeight="1" x14ac:dyDescent="0.25">
      <c r="B13" s="78"/>
      <c r="C13" s="79"/>
      <c r="D13" s="80"/>
      <c r="E13" s="81"/>
      <c r="F13" s="16">
        <f ca="1">IF(LEN(INDIRECT(ADDRESS(ROW()-1, COLUMN())))=1,"",INDIRECT(ADDRESS(42,6))-INDIRECT(ADDRESS(42,7)))</f>
        <v>1</v>
      </c>
      <c r="G13" s="10">
        <f ca="1">IF(LEN(INDIRECT(ADDRESS(ROW()-1, COLUMN())))=1,"",INDIRECT(ADDRESS(21,7))-INDIRECT(ADDRESS(21,6)))</f>
        <v>-4</v>
      </c>
      <c r="H13" s="10">
        <f ca="1">IF(LEN(INDIRECT(ADDRESS(ROW()-1, COLUMN())))=1,"",INDIRECT(ADDRESS(26,6))-INDIRECT(ADDRESS(26,7)))</f>
        <v>7</v>
      </c>
      <c r="I13" s="10">
        <f ca="1">IF(LEN(INDIRECT(ADDRESS(ROW()-1, COLUMN())))=1,"",INDIRECT(ADDRESS(32,7))-INDIRECT(ADDRESS(32,6)))</f>
        <v>12</v>
      </c>
      <c r="J13" s="17" t="s">
        <v>4</v>
      </c>
      <c r="K13" s="11">
        <f ca="1">IF(LEN(INDIRECT(ADDRESS(ROW()-1, COLUMN())))=1,"",INDIRECT(ADDRESS(35,7))-INDIRECT(ADDRESS(35,6)))</f>
        <v>3</v>
      </c>
      <c r="L13" s="67"/>
      <c r="M13" s="10">
        <f ca="1">IF(COUNT(F13:K13)=0,"",SUM(F13:K13))</f>
        <v>19</v>
      </c>
      <c r="N13" s="66"/>
    </row>
    <row r="14" spans="2:14" ht="24" customHeight="1" x14ac:dyDescent="0.25">
      <c r="B14" s="68">
        <v>6</v>
      </c>
      <c r="C14" s="70" t="s">
        <v>85</v>
      </c>
      <c r="D14" s="71"/>
      <c r="E14" s="72"/>
      <c r="F14" s="12" t="str">
        <f ca="1">INDIRECT(ADDRESS(20,7))&amp;":"&amp;INDIRECT(ADDRESS(20,6))</f>
        <v>1:13</v>
      </c>
      <c r="G14" s="14" t="str">
        <f ca="1">INDIRECT(ADDRESS(30,7))&amp;":"&amp;INDIRECT(ADDRESS(30,6))</f>
        <v>7:13</v>
      </c>
      <c r="H14" s="14" t="str">
        <f ca="1">INDIRECT(ADDRESS(40,7))&amp;":"&amp;INDIRECT(ADDRESS(40,6))</f>
        <v>0:13</v>
      </c>
      <c r="I14" s="14" t="str">
        <f ca="1">INDIRECT(ADDRESS(25,6))&amp;":"&amp;INDIRECT(ADDRESS(25,7))</f>
        <v>12:11</v>
      </c>
      <c r="J14" s="14" t="str">
        <f ca="1">INDIRECT(ADDRESS(35,6))&amp;":"&amp;INDIRECT(ADDRESS(35,7))</f>
        <v>10:13</v>
      </c>
      <c r="K14" s="18" t="s">
        <v>4</v>
      </c>
      <c r="L14" s="67">
        <f ca="1">IF(COUNT(F15:K15)=0,"",COUNTIF(F15:K15,"&gt;0")+0.5*COUNTIF(F15:K15,0))</f>
        <v>1</v>
      </c>
      <c r="M14" s="10"/>
      <c r="N14" s="65">
        <v>5</v>
      </c>
    </row>
    <row r="15" spans="2:14" ht="24" customHeight="1" thickBot="1" x14ac:dyDescent="0.3">
      <c r="B15" s="69"/>
      <c r="C15" s="73"/>
      <c r="D15" s="74"/>
      <c r="E15" s="75"/>
      <c r="F15" s="19">
        <f ca="1">IF(LEN(INDIRECT(ADDRESS(ROW()-1, COLUMN())))=1,"",INDIRECT(ADDRESS(20,7))-INDIRECT(ADDRESS(20,6)))</f>
        <v>-12</v>
      </c>
      <c r="G15" s="20">
        <f ca="1">IF(LEN(INDIRECT(ADDRESS(ROW()-1, COLUMN())))=1,"",INDIRECT(ADDRESS(30,7))-INDIRECT(ADDRESS(30,6)))</f>
        <v>-6</v>
      </c>
      <c r="H15" s="20">
        <f ca="1">IF(LEN(INDIRECT(ADDRESS(ROW()-1, COLUMN())))=1,"",INDIRECT(ADDRESS(40,7))-INDIRECT(ADDRESS(40,6)))</f>
        <v>-13</v>
      </c>
      <c r="I15" s="20">
        <f ca="1">IF(LEN(INDIRECT(ADDRESS(ROW()-1, COLUMN())))=1,"",INDIRECT(ADDRESS(25,6))-INDIRECT(ADDRESS(25,7)))</f>
        <v>1</v>
      </c>
      <c r="J15" s="20">
        <f ca="1">IF(LEN(INDIRECT(ADDRESS(ROW()-1, COLUMN())))=1,"",INDIRECT(ADDRESS(35,6))-INDIRECT(ADDRESS(35,7)))</f>
        <v>-3</v>
      </c>
      <c r="K15" s="21" t="s">
        <v>4</v>
      </c>
      <c r="L15" s="76"/>
      <c r="M15" s="20">
        <f ca="1">IF(COUNT(F15:K15)=0,"",SUM(F15:K15))</f>
        <v>-33</v>
      </c>
      <c r="N15" s="77"/>
    </row>
    <row r="16" spans="2:14" x14ac:dyDescent="0.25">
      <c r="M16"/>
    </row>
    <row r="17" spans="1:13" x14ac:dyDescent="0.25">
      <c r="M17"/>
    </row>
    <row r="18" spans="1:13" x14ac:dyDescent="0.25">
      <c r="M18"/>
    </row>
    <row r="19" spans="1:13" s="23" customFormat="1" ht="30" customHeight="1" thickBot="1" x14ac:dyDescent="0.4">
      <c r="A19" s="22"/>
      <c r="B19" s="64" t="s">
        <v>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3" s="23" customFormat="1" ht="30" customHeight="1" thickBot="1" x14ac:dyDescent="0.4">
      <c r="A20" s="22"/>
      <c r="B20" s="25">
        <v>1</v>
      </c>
      <c r="C20" s="61" t="str">
        <f ca="1">IF(ISBLANK(INDIRECT(ADDRESS(B20*2+2,3))),"",INDIRECT(ADDRESS(B20*2+2,3)))</f>
        <v>ВДВ</v>
      </c>
      <c r="D20" s="61"/>
      <c r="E20" s="62"/>
      <c r="F20" s="26">
        <v>13</v>
      </c>
      <c r="G20" s="27">
        <v>1</v>
      </c>
      <c r="H20" s="63" t="str">
        <f ca="1">IF(ISBLANK(INDIRECT(ADDRESS(K20*2+2,3))),"",INDIRECT(ADDRESS(K20*2+2,3)))</f>
        <v>Сольфеджа</v>
      </c>
      <c r="I20" s="61"/>
      <c r="J20" s="61"/>
      <c r="K20" s="25">
        <v>6</v>
      </c>
      <c r="L20" s="28" t="s">
        <v>6</v>
      </c>
      <c r="M20" s="46">
        <v>1</v>
      </c>
    </row>
    <row r="21" spans="1:13" s="23" customFormat="1" ht="30" customHeight="1" thickBot="1" x14ac:dyDescent="0.4">
      <c r="A21" s="22"/>
      <c r="B21" s="25">
        <v>2</v>
      </c>
      <c r="C21" s="61" t="str">
        <f ca="1">IF(ISBLANK(INDIRECT(ADDRESS(B21*2+2,3))),"",INDIRECT(ADDRESS(B21*2+2,3)))</f>
        <v>Окей</v>
      </c>
      <c r="D21" s="61"/>
      <c r="E21" s="62"/>
      <c r="F21" s="26">
        <v>11</v>
      </c>
      <c r="G21" s="27">
        <v>7</v>
      </c>
      <c r="H21" s="63" t="str">
        <f ca="1">IF(ISBLANK(INDIRECT(ADDRESS(K21*2+2,3))),"",INDIRECT(ADDRESS(K21*2+2,3)))</f>
        <v>Валькирии</v>
      </c>
      <c r="I21" s="61"/>
      <c r="J21" s="61"/>
      <c r="K21" s="25">
        <v>5</v>
      </c>
      <c r="L21" s="28" t="s">
        <v>6</v>
      </c>
      <c r="M21" s="46">
        <v>3</v>
      </c>
    </row>
    <row r="22" spans="1:13" s="23" customFormat="1" ht="30" customHeight="1" thickBot="1" x14ac:dyDescent="0.4">
      <c r="A22" s="22"/>
      <c r="B22" s="25">
        <v>3</v>
      </c>
      <c r="C22" s="61" t="str">
        <f ca="1">IF(ISBLANK(INDIRECT(ADDRESS(B22*2+2,3))),"",INDIRECT(ADDRESS(B22*2+2,3)))</f>
        <v>Ниагара</v>
      </c>
      <c r="D22" s="61"/>
      <c r="E22" s="62"/>
      <c r="F22" s="26">
        <v>13</v>
      </c>
      <c r="G22" s="27">
        <v>1</v>
      </c>
      <c r="H22" s="63" t="str">
        <f ca="1">IF(ISBLANK(INDIRECT(ADDRESS(K22*2+2,3))),"",INDIRECT(ADDRESS(K22*2+2,3)))</f>
        <v>Торонто</v>
      </c>
      <c r="I22" s="61"/>
      <c r="J22" s="61"/>
      <c r="K22" s="25">
        <v>4</v>
      </c>
      <c r="L22" s="28" t="s">
        <v>6</v>
      </c>
      <c r="M22" s="46">
        <v>5</v>
      </c>
    </row>
    <row r="23" spans="1:13" s="23" customFormat="1" ht="30" customHeight="1" x14ac:dyDescent="0.35">
      <c r="A23" s="22"/>
      <c r="M23" s="29"/>
    </row>
    <row r="24" spans="1:13" s="23" customFormat="1" ht="30" customHeight="1" thickBot="1" x14ac:dyDescent="0.4">
      <c r="A24" s="22"/>
      <c r="B24" s="64" t="s">
        <v>7</v>
      </c>
      <c r="C24" s="64"/>
      <c r="D24" s="64"/>
      <c r="E24" s="64"/>
      <c r="F24" s="64"/>
      <c r="G24" s="64"/>
      <c r="H24" s="64"/>
      <c r="I24" s="64"/>
      <c r="J24" s="64"/>
      <c r="K24" s="64"/>
      <c r="M24" s="29"/>
    </row>
    <row r="25" spans="1:13" s="23" customFormat="1" ht="30" customHeight="1" thickBot="1" x14ac:dyDescent="0.4">
      <c r="A25" s="22"/>
      <c r="B25" s="25">
        <v>6</v>
      </c>
      <c r="C25" s="61" t="str">
        <f ca="1">IF(ISBLANK(INDIRECT(ADDRESS(B25*2+2,3))),"",INDIRECT(ADDRESS(B25*2+2,3)))</f>
        <v>Сольфеджа</v>
      </c>
      <c r="D25" s="61"/>
      <c r="E25" s="62"/>
      <c r="F25" s="26">
        <v>12</v>
      </c>
      <c r="G25" s="27">
        <v>11</v>
      </c>
      <c r="H25" s="63" t="str">
        <f ca="1">IF(ISBLANK(INDIRECT(ADDRESS(K25*2+2,3))),"",INDIRECT(ADDRESS(K25*2+2,3)))</f>
        <v>Торонто</v>
      </c>
      <c r="I25" s="61"/>
      <c r="J25" s="61"/>
      <c r="K25" s="25">
        <v>4</v>
      </c>
      <c r="L25" s="28" t="s">
        <v>6</v>
      </c>
      <c r="M25" s="46">
        <v>8</v>
      </c>
    </row>
    <row r="26" spans="1:13" s="23" customFormat="1" ht="30" customHeight="1" thickBot="1" x14ac:dyDescent="0.4">
      <c r="A26" s="22"/>
      <c r="B26" s="25">
        <v>5</v>
      </c>
      <c r="C26" s="61" t="str">
        <f ca="1">IF(ISBLANK(INDIRECT(ADDRESS(B26*2+2,3))),"",INDIRECT(ADDRESS(B26*2+2,3)))</f>
        <v>Валькирии</v>
      </c>
      <c r="D26" s="61"/>
      <c r="E26" s="62"/>
      <c r="F26" s="26">
        <v>12</v>
      </c>
      <c r="G26" s="27">
        <v>5</v>
      </c>
      <c r="H26" s="63" t="str">
        <f ca="1">IF(ISBLANK(INDIRECT(ADDRESS(K26*2+2,3))),"",INDIRECT(ADDRESS(K26*2+2,3)))</f>
        <v>Ниагара</v>
      </c>
      <c r="I26" s="61"/>
      <c r="J26" s="61"/>
      <c r="K26" s="25">
        <v>3</v>
      </c>
      <c r="L26" s="28" t="s">
        <v>6</v>
      </c>
      <c r="M26" s="46">
        <v>2</v>
      </c>
    </row>
    <row r="27" spans="1:13" s="23" customFormat="1" ht="30" customHeight="1" thickBot="1" x14ac:dyDescent="0.4">
      <c r="A27" s="22"/>
      <c r="B27" s="25">
        <v>1</v>
      </c>
      <c r="C27" s="61" t="str">
        <f ca="1">IF(ISBLANK(INDIRECT(ADDRESS(B27*2+2,3))),"",INDIRECT(ADDRESS(B27*2+2,3)))</f>
        <v>ВДВ</v>
      </c>
      <c r="D27" s="61"/>
      <c r="E27" s="62"/>
      <c r="F27" s="26">
        <v>13</v>
      </c>
      <c r="G27" s="27">
        <v>8</v>
      </c>
      <c r="H27" s="63" t="str">
        <f ca="1">IF(ISBLANK(INDIRECT(ADDRESS(K27*2+2,3))),"",INDIRECT(ADDRESS(K27*2+2,3)))</f>
        <v>Окей</v>
      </c>
      <c r="I27" s="61"/>
      <c r="J27" s="61"/>
      <c r="K27" s="25">
        <v>2</v>
      </c>
      <c r="L27" s="28" t="s">
        <v>6</v>
      </c>
      <c r="M27" s="46">
        <v>10</v>
      </c>
    </row>
    <row r="28" spans="1:13" s="23" customFormat="1" ht="30" customHeight="1" x14ac:dyDescent="0.35">
      <c r="A28" s="22"/>
      <c r="M28" s="29"/>
    </row>
    <row r="29" spans="1:13" s="23" customFormat="1" ht="30" customHeight="1" thickBot="1" x14ac:dyDescent="0.4">
      <c r="A29" s="22"/>
      <c r="B29" s="64" t="s">
        <v>8</v>
      </c>
      <c r="C29" s="64"/>
      <c r="D29" s="64"/>
      <c r="E29" s="64"/>
      <c r="F29" s="64"/>
      <c r="G29" s="64"/>
      <c r="H29" s="64"/>
      <c r="I29" s="64"/>
      <c r="J29" s="64"/>
      <c r="K29" s="64"/>
      <c r="M29" s="29"/>
    </row>
    <row r="30" spans="1:13" s="23" customFormat="1" ht="30" customHeight="1" thickBot="1" x14ac:dyDescent="0.4">
      <c r="A30" s="22"/>
      <c r="B30" s="25">
        <v>2</v>
      </c>
      <c r="C30" s="61" t="str">
        <f ca="1">IF(ISBLANK(INDIRECT(ADDRESS(B30*2+2,3))),"",INDIRECT(ADDRESS(B30*2+2,3)))</f>
        <v>Окей</v>
      </c>
      <c r="D30" s="61"/>
      <c r="E30" s="62"/>
      <c r="F30" s="26">
        <v>13</v>
      </c>
      <c r="G30" s="27">
        <v>7</v>
      </c>
      <c r="H30" s="63" t="str">
        <f ca="1">IF(ISBLANK(INDIRECT(ADDRESS(K30*2+2,3))),"",INDIRECT(ADDRESS(K30*2+2,3)))</f>
        <v>Сольфеджа</v>
      </c>
      <c r="I30" s="61"/>
      <c r="J30" s="61"/>
      <c r="K30" s="25">
        <v>6</v>
      </c>
      <c r="L30" s="28" t="s">
        <v>6</v>
      </c>
      <c r="M30" s="46">
        <v>3</v>
      </c>
    </row>
    <row r="31" spans="1:13" s="23" customFormat="1" ht="30" customHeight="1" thickBot="1" x14ac:dyDescent="0.4">
      <c r="A31" s="22"/>
      <c r="B31" s="25">
        <v>3</v>
      </c>
      <c r="C31" s="61" t="str">
        <f ca="1">IF(ISBLANK(INDIRECT(ADDRESS(B31*2+2,3))),"",INDIRECT(ADDRESS(B31*2+2,3)))</f>
        <v>Ниагара</v>
      </c>
      <c r="D31" s="61"/>
      <c r="E31" s="62"/>
      <c r="F31" s="26">
        <v>9</v>
      </c>
      <c r="G31" s="27">
        <v>10</v>
      </c>
      <c r="H31" s="63" t="str">
        <f ca="1">IF(ISBLANK(INDIRECT(ADDRESS(K31*2+2,3))),"",INDIRECT(ADDRESS(K31*2+2,3)))</f>
        <v>ВДВ</v>
      </c>
      <c r="I31" s="61"/>
      <c r="J31" s="61"/>
      <c r="K31" s="25">
        <v>1</v>
      </c>
      <c r="L31" s="28" t="s">
        <v>6</v>
      </c>
      <c r="M31" s="46">
        <v>7</v>
      </c>
    </row>
    <row r="32" spans="1:13" s="23" customFormat="1" ht="30" customHeight="1" thickBot="1" x14ac:dyDescent="0.4">
      <c r="A32" s="22"/>
      <c r="B32" s="25">
        <v>4</v>
      </c>
      <c r="C32" s="61" t="str">
        <f ca="1">IF(ISBLANK(INDIRECT(ADDRESS(B32*2+2,3))),"",INDIRECT(ADDRESS(B32*2+2,3)))</f>
        <v>Торонто</v>
      </c>
      <c r="D32" s="61"/>
      <c r="E32" s="62"/>
      <c r="F32" s="26">
        <v>1</v>
      </c>
      <c r="G32" s="27">
        <v>13</v>
      </c>
      <c r="H32" s="63" t="str">
        <f ca="1">IF(ISBLANK(INDIRECT(ADDRESS(K32*2+2,3))),"",INDIRECT(ADDRESS(K32*2+2,3)))</f>
        <v>Валькирии</v>
      </c>
      <c r="I32" s="61"/>
      <c r="J32" s="61"/>
      <c r="K32" s="25">
        <v>5</v>
      </c>
      <c r="L32" s="28" t="s">
        <v>6</v>
      </c>
      <c r="M32" s="46">
        <v>5</v>
      </c>
    </row>
    <row r="33" spans="1:13" s="23" customFormat="1" ht="30" customHeight="1" x14ac:dyDescent="0.35">
      <c r="A33" s="22"/>
      <c r="M33" s="29"/>
    </row>
    <row r="34" spans="1:13" s="23" customFormat="1" ht="30" customHeight="1" thickBot="1" x14ac:dyDescent="0.4">
      <c r="A34" s="22"/>
      <c r="B34" s="64" t="s">
        <v>9</v>
      </c>
      <c r="C34" s="64"/>
      <c r="D34" s="64"/>
      <c r="E34" s="64"/>
      <c r="F34" s="64"/>
      <c r="G34" s="64"/>
      <c r="H34" s="64"/>
      <c r="I34" s="64"/>
      <c r="J34" s="64"/>
      <c r="K34" s="64"/>
      <c r="M34" s="29"/>
    </row>
    <row r="35" spans="1:13" s="23" customFormat="1" ht="30" customHeight="1" thickBot="1" x14ac:dyDescent="0.4">
      <c r="A35" s="22"/>
      <c r="B35" s="25">
        <v>6</v>
      </c>
      <c r="C35" s="61" t="str">
        <f ca="1">IF(ISBLANK(INDIRECT(ADDRESS(B35*2+2,3))),"",INDIRECT(ADDRESS(B35*2+2,3)))</f>
        <v>Сольфеджа</v>
      </c>
      <c r="D35" s="61"/>
      <c r="E35" s="62"/>
      <c r="F35" s="26">
        <v>10</v>
      </c>
      <c r="G35" s="27">
        <v>13</v>
      </c>
      <c r="H35" s="63" t="str">
        <f ca="1">IF(ISBLANK(INDIRECT(ADDRESS(K35*2+2,3))),"",INDIRECT(ADDRESS(K35*2+2,3)))</f>
        <v>Валькирии</v>
      </c>
      <c r="I35" s="61"/>
      <c r="J35" s="61"/>
      <c r="K35" s="25">
        <v>5</v>
      </c>
      <c r="L35" s="28" t="s">
        <v>6</v>
      </c>
      <c r="M35" s="46">
        <v>8</v>
      </c>
    </row>
    <row r="36" spans="1:13" s="23" customFormat="1" ht="30" customHeight="1" thickBot="1" x14ac:dyDescent="0.4">
      <c r="A36" s="22"/>
      <c r="B36" s="25">
        <v>1</v>
      </c>
      <c r="C36" s="61" t="str">
        <f ca="1">IF(ISBLANK(INDIRECT(ADDRESS(B36*2+2,3))),"",INDIRECT(ADDRESS(B36*2+2,3)))</f>
        <v>ВДВ</v>
      </c>
      <c r="D36" s="61"/>
      <c r="E36" s="62"/>
      <c r="F36" s="26">
        <v>10</v>
      </c>
      <c r="G36" s="27">
        <v>11</v>
      </c>
      <c r="H36" s="63" t="str">
        <f ca="1">IF(ISBLANK(INDIRECT(ADDRESS(K36*2+2,3))),"",INDIRECT(ADDRESS(K36*2+2,3)))</f>
        <v>Торонто</v>
      </c>
      <c r="I36" s="61"/>
      <c r="J36" s="61"/>
      <c r="K36" s="25">
        <v>4</v>
      </c>
      <c r="L36" s="28" t="s">
        <v>6</v>
      </c>
      <c r="M36" s="46">
        <v>2</v>
      </c>
    </row>
    <row r="37" spans="1:13" s="23" customFormat="1" ht="30" customHeight="1" thickBot="1" x14ac:dyDescent="0.4">
      <c r="A37" s="22"/>
      <c r="B37" s="25">
        <v>2</v>
      </c>
      <c r="C37" s="61" t="str">
        <f ca="1">IF(ISBLANK(INDIRECT(ADDRESS(B37*2+2,3))),"",INDIRECT(ADDRESS(B37*2+2,3)))</f>
        <v>Окей</v>
      </c>
      <c r="D37" s="61"/>
      <c r="E37" s="62"/>
      <c r="F37" s="26">
        <v>12</v>
      </c>
      <c r="G37" s="27">
        <v>13</v>
      </c>
      <c r="H37" s="63" t="str">
        <f ca="1">IF(ISBLANK(INDIRECT(ADDRESS(K37*2+2,3))),"",INDIRECT(ADDRESS(K37*2+2,3)))</f>
        <v>Ниагара</v>
      </c>
      <c r="I37" s="61"/>
      <c r="J37" s="61"/>
      <c r="K37" s="25">
        <v>3</v>
      </c>
      <c r="L37" s="28" t="s">
        <v>6</v>
      </c>
      <c r="M37" s="46">
        <v>10</v>
      </c>
    </row>
    <row r="38" spans="1:13" s="23" customFormat="1" ht="30" customHeight="1" x14ac:dyDescent="0.35">
      <c r="A38" s="22"/>
      <c r="M38" s="29"/>
    </row>
    <row r="39" spans="1:13" s="23" customFormat="1" ht="30" customHeight="1" thickBot="1" x14ac:dyDescent="0.4">
      <c r="A39" s="22"/>
      <c r="B39" s="64" t="s">
        <v>10</v>
      </c>
      <c r="C39" s="64"/>
      <c r="D39" s="64"/>
      <c r="E39" s="64"/>
      <c r="F39" s="64"/>
      <c r="G39" s="64"/>
      <c r="H39" s="64"/>
      <c r="I39" s="64"/>
      <c r="J39" s="64"/>
      <c r="K39" s="64"/>
      <c r="M39" s="29"/>
    </row>
    <row r="40" spans="1:13" s="23" customFormat="1" ht="30" customHeight="1" thickBot="1" x14ac:dyDescent="0.4">
      <c r="A40" s="22"/>
      <c r="B40" s="25">
        <v>3</v>
      </c>
      <c r="C40" s="61" t="str">
        <f ca="1">IF(ISBLANK(INDIRECT(ADDRESS(B40*2+2,3))),"",INDIRECT(ADDRESS(B40*2+2,3)))</f>
        <v>Ниагара</v>
      </c>
      <c r="D40" s="61"/>
      <c r="E40" s="62"/>
      <c r="F40" s="26">
        <v>13</v>
      </c>
      <c r="G40" s="27">
        <v>0</v>
      </c>
      <c r="H40" s="63" t="str">
        <f ca="1">IF(ISBLANK(INDIRECT(ADDRESS(K40*2+2,3))),"",INDIRECT(ADDRESS(K40*2+2,3)))</f>
        <v>Сольфеджа</v>
      </c>
      <c r="I40" s="61"/>
      <c r="J40" s="61"/>
      <c r="K40" s="25">
        <v>6</v>
      </c>
      <c r="L40" s="28" t="s">
        <v>6</v>
      </c>
      <c r="M40" s="46">
        <v>1</v>
      </c>
    </row>
    <row r="41" spans="1:13" s="23" customFormat="1" ht="30" customHeight="1" thickBot="1" x14ac:dyDescent="0.4">
      <c r="A41" s="22"/>
      <c r="B41" s="25">
        <v>4</v>
      </c>
      <c r="C41" s="61" t="str">
        <f ca="1">IF(ISBLANK(INDIRECT(ADDRESS(B41*2+2,3))),"",INDIRECT(ADDRESS(B41*2+2,3)))</f>
        <v>Торонто</v>
      </c>
      <c r="D41" s="61"/>
      <c r="E41" s="62"/>
      <c r="F41" s="26">
        <v>2</v>
      </c>
      <c r="G41" s="27">
        <v>13</v>
      </c>
      <c r="H41" s="63" t="str">
        <f ca="1">IF(ISBLANK(INDIRECT(ADDRESS(K41*2+2,3))),"",INDIRECT(ADDRESS(K41*2+2,3)))</f>
        <v>Окей</v>
      </c>
      <c r="I41" s="61"/>
      <c r="J41" s="61"/>
      <c r="K41" s="25">
        <v>2</v>
      </c>
      <c r="L41" s="28" t="s">
        <v>6</v>
      </c>
      <c r="M41" s="46">
        <v>3</v>
      </c>
    </row>
    <row r="42" spans="1:13" s="23" customFormat="1" ht="30" customHeight="1" thickBot="1" x14ac:dyDescent="0.4">
      <c r="A42" s="22"/>
      <c r="B42" s="25">
        <v>5</v>
      </c>
      <c r="C42" s="61" t="str">
        <f ca="1">IF(ISBLANK(INDIRECT(ADDRESS(B42*2+2,3))),"",INDIRECT(ADDRESS(B42*2+2,3)))</f>
        <v>Валькирии</v>
      </c>
      <c r="D42" s="61"/>
      <c r="E42" s="62"/>
      <c r="F42" s="26">
        <v>9</v>
      </c>
      <c r="G42" s="27">
        <v>8</v>
      </c>
      <c r="H42" s="63" t="str">
        <f ca="1">IF(ISBLANK(INDIRECT(ADDRESS(K42*2+2,3))),"",INDIRECT(ADDRESS(K42*2+2,3)))</f>
        <v>ВДВ</v>
      </c>
      <c r="I42" s="61"/>
      <c r="J42" s="61"/>
      <c r="K42" s="25">
        <v>1</v>
      </c>
      <c r="L42" s="28" t="s">
        <v>6</v>
      </c>
      <c r="M42" s="46">
        <v>5</v>
      </c>
    </row>
  </sheetData>
  <mergeCells count="61">
    <mergeCell ref="B19:K19"/>
    <mergeCell ref="C31:E31"/>
    <mergeCell ref="H31:J31"/>
    <mergeCell ref="C22:E22"/>
    <mergeCell ref="H22:J22"/>
    <mergeCell ref="C26:E26"/>
    <mergeCell ref="H26:J26"/>
    <mergeCell ref="C27:E27"/>
    <mergeCell ref="H27:J27"/>
    <mergeCell ref="B29:K29"/>
    <mergeCell ref="C30:E30"/>
    <mergeCell ref="H30:J30"/>
    <mergeCell ref="C25:E25"/>
    <mergeCell ref="H25:J25"/>
    <mergeCell ref="C20:E20"/>
    <mergeCell ref="H20:J20"/>
    <mergeCell ref="B6:B7"/>
    <mergeCell ref="C6:E7"/>
    <mergeCell ref="B8:B9"/>
    <mergeCell ref="C8:E9"/>
    <mergeCell ref="B10:B11"/>
    <mergeCell ref="C10:E11"/>
    <mergeCell ref="B1:K1"/>
    <mergeCell ref="C3:E3"/>
    <mergeCell ref="B4:B5"/>
    <mergeCell ref="C4:E5"/>
    <mergeCell ref="L4:L5"/>
    <mergeCell ref="N4:N5"/>
    <mergeCell ref="L6:L7"/>
    <mergeCell ref="N6:N7"/>
    <mergeCell ref="L8:L9"/>
    <mergeCell ref="N8:N9"/>
    <mergeCell ref="N10:N11"/>
    <mergeCell ref="L12:L13"/>
    <mergeCell ref="N12:N13"/>
    <mergeCell ref="B14:B15"/>
    <mergeCell ref="C14:E15"/>
    <mergeCell ref="L14:L15"/>
    <mergeCell ref="N14:N15"/>
    <mergeCell ref="B12:B13"/>
    <mergeCell ref="C12:E13"/>
    <mergeCell ref="L10:L11"/>
    <mergeCell ref="C21:E21"/>
    <mergeCell ref="H21:J21"/>
    <mergeCell ref="B24:K24"/>
    <mergeCell ref="C32:E32"/>
    <mergeCell ref="H32:J32"/>
    <mergeCell ref="B34:K34"/>
    <mergeCell ref="C36:E36"/>
    <mergeCell ref="H36:J36"/>
    <mergeCell ref="C35:E35"/>
    <mergeCell ref="H35:J35"/>
    <mergeCell ref="C41:E41"/>
    <mergeCell ref="H41:J41"/>
    <mergeCell ref="C42:E42"/>
    <mergeCell ref="H42:J42"/>
    <mergeCell ref="C37:E37"/>
    <mergeCell ref="H37:J37"/>
    <mergeCell ref="B39:K39"/>
    <mergeCell ref="C40:E40"/>
    <mergeCell ref="H40:J4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5"/>
  <sheetViews>
    <sheetView workbookViewId="0">
      <selection activeCell="O13" sqref="O13"/>
    </sheetView>
  </sheetViews>
  <sheetFormatPr defaultRowHeight="15" x14ac:dyDescent="0.25"/>
  <cols>
    <col min="1" max="1" width="4" style="56" customWidth="1"/>
    <col min="2" max="12" width="10.28515625" customWidth="1"/>
    <col min="13" max="13" width="10.28515625" style="30" customWidth="1"/>
    <col min="14" max="15" width="10.28515625" customWidth="1"/>
  </cols>
  <sheetData>
    <row r="1" spans="2:13" ht="45" x14ac:dyDescent="0.25">
      <c r="B1" s="83" t="s">
        <v>58</v>
      </c>
      <c r="C1" s="83"/>
      <c r="D1" s="83"/>
      <c r="E1" s="83"/>
      <c r="F1" s="83"/>
      <c r="G1" s="83"/>
      <c r="H1" s="83"/>
      <c r="I1" s="83"/>
      <c r="J1" s="83"/>
      <c r="K1" s="83"/>
      <c r="L1" t="s">
        <v>14</v>
      </c>
      <c r="M1"/>
    </row>
    <row r="2" spans="2:13" ht="15.75" thickBot="1" x14ac:dyDescent="0.3">
      <c r="M2"/>
    </row>
    <row r="3" spans="2:13" ht="15.75" thickBot="1" x14ac:dyDescent="0.3">
      <c r="B3" s="55"/>
      <c r="C3" s="84" t="s">
        <v>0</v>
      </c>
      <c r="D3" s="85"/>
      <c r="E3" s="86"/>
      <c r="F3" s="2">
        <v>1</v>
      </c>
      <c r="G3" s="2">
        <v>2</v>
      </c>
      <c r="H3" s="2">
        <v>3</v>
      </c>
      <c r="I3" s="3">
        <v>4</v>
      </c>
      <c r="J3" s="3">
        <v>5</v>
      </c>
      <c r="K3" s="55" t="s">
        <v>1</v>
      </c>
      <c r="L3" s="2" t="s">
        <v>2</v>
      </c>
      <c r="M3" s="4" t="s">
        <v>3</v>
      </c>
    </row>
    <row r="4" spans="2:13" ht="21" x14ac:dyDescent="0.25">
      <c r="B4" s="87">
        <v>1</v>
      </c>
      <c r="C4" s="88" t="s">
        <v>86</v>
      </c>
      <c r="D4" s="89"/>
      <c r="E4" s="90"/>
      <c r="F4" s="5" t="s">
        <v>4</v>
      </c>
      <c r="G4" s="6" t="str">
        <f ca="1">INDIRECT(ADDRESS(23,6))&amp;":"&amp;INDIRECT(ADDRESS(23,7))</f>
        <v>13:8</v>
      </c>
      <c r="H4" s="6" t="str">
        <f ca="1">INDIRECT(ADDRESS(26,7))&amp;":"&amp;INDIRECT(ADDRESS(26,6))</f>
        <v>8:5</v>
      </c>
      <c r="I4" s="6" t="str">
        <f ca="1">INDIRECT(ADDRESS(30,6))&amp;":"&amp;INDIRECT(ADDRESS(30,7))</f>
        <v>13:6</v>
      </c>
      <c r="J4" s="7" t="str">
        <f ca="1">INDIRECT(ADDRESS(35,7))&amp;":"&amp;INDIRECT(ADDRESS(35,6))</f>
        <v>13:3</v>
      </c>
      <c r="K4" s="94">
        <f ca="1">IF(COUNT(F5:J5)=0,"",COUNTIF(F5:J5,"&gt;0")+0.5*COUNTIF(F5:J5,0))</f>
        <v>4</v>
      </c>
      <c r="L4" s="8"/>
      <c r="M4" s="92">
        <v>1</v>
      </c>
    </row>
    <row r="5" spans="2:13" ht="21" x14ac:dyDescent="0.25">
      <c r="B5" s="78"/>
      <c r="C5" s="79"/>
      <c r="D5" s="80"/>
      <c r="E5" s="81"/>
      <c r="F5" s="9" t="s">
        <v>4</v>
      </c>
      <c r="G5" s="10">
        <f ca="1">IF(LEN(INDIRECT(ADDRESS(ROW()-1, COLUMN())))=1,"",INDIRECT(ADDRESS(23,6))-INDIRECT(ADDRESS(23,7)))</f>
        <v>5</v>
      </c>
      <c r="H5" s="10">
        <f ca="1">IF(LEN(INDIRECT(ADDRESS(ROW()-1, COLUMN())))=1,"",INDIRECT(ADDRESS(26,7))-INDIRECT(ADDRESS(26,6)))</f>
        <v>3</v>
      </c>
      <c r="I5" s="10">
        <f ca="1">IF(LEN(INDIRECT(ADDRESS(ROW()-1, COLUMN())))=1,"",INDIRECT(ADDRESS(30,6))-INDIRECT(ADDRESS(30,7)))</f>
        <v>7</v>
      </c>
      <c r="J5" s="11">
        <f ca="1">IF(LEN(INDIRECT(ADDRESS(ROW()-1, COLUMN())))=1,"",INDIRECT(ADDRESS(35,7))-INDIRECT(ADDRESS(35,6)))</f>
        <v>10</v>
      </c>
      <c r="K5" s="95"/>
      <c r="L5" s="10">
        <f ca="1">IF(COUNT(F5:J5)=0,"",SUM(F5:J5))</f>
        <v>25</v>
      </c>
      <c r="M5" s="93"/>
    </row>
    <row r="6" spans="2:13" ht="21" x14ac:dyDescent="0.25">
      <c r="B6" s="68">
        <v>2</v>
      </c>
      <c r="C6" s="70" t="s">
        <v>87</v>
      </c>
      <c r="D6" s="71"/>
      <c r="E6" s="72"/>
      <c r="F6" s="12" t="str">
        <f ca="1">INDIRECT(ADDRESS(23,7))&amp;":"&amp;INDIRECT(ADDRESS(23,6))</f>
        <v>8:13</v>
      </c>
      <c r="G6" s="13" t="s">
        <v>4</v>
      </c>
      <c r="H6" s="14" t="str">
        <f ca="1">INDIRECT(ADDRESS(31,6))&amp;":"&amp;INDIRECT(ADDRESS(31,7))</f>
        <v>9:13</v>
      </c>
      <c r="I6" s="14" t="str">
        <f ca="1">INDIRECT(ADDRESS(34,7))&amp;":"&amp;INDIRECT(ADDRESS(34,6))</f>
        <v>6:11</v>
      </c>
      <c r="J6" s="15" t="str">
        <f ca="1">INDIRECT(ADDRESS(18,6))&amp;":"&amp;INDIRECT(ADDRESS(18,7))</f>
        <v>1:13</v>
      </c>
      <c r="K6" s="95">
        <f ca="1">IF(COUNT(F7:J7)=0,"",COUNTIF(F7:J7,"&gt;0")+0.5*COUNTIF(F7:J7,0))</f>
        <v>0</v>
      </c>
      <c r="L6" s="10"/>
      <c r="M6" s="93">
        <v>5</v>
      </c>
    </row>
    <row r="7" spans="2:13" ht="21" x14ac:dyDescent="0.25">
      <c r="B7" s="78"/>
      <c r="C7" s="70"/>
      <c r="D7" s="71"/>
      <c r="E7" s="72"/>
      <c r="F7" s="16">
        <f ca="1">IF(LEN(INDIRECT(ADDRESS(ROW()-1, COLUMN())))=1,"",INDIRECT(ADDRESS(23,7))-INDIRECT(ADDRESS(23,6)))</f>
        <v>-5</v>
      </c>
      <c r="G7" s="17" t="s">
        <v>4</v>
      </c>
      <c r="H7" s="10">
        <f ca="1">IF(LEN(INDIRECT(ADDRESS(ROW()-1, COLUMN())))=1,"",INDIRECT(ADDRESS(31,6))-INDIRECT(ADDRESS(31,7)))</f>
        <v>-4</v>
      </c>
      <c r="I7" s="10">
        <f ca="1">IF(LEN(INDIRECT(ADDRESS(ROW()-1, COLUMN())))=1,"",INDIRECT(ADDRESS(34,7))-INDIRECT(ADDRESS(34,6)))</f>
        <v>-5</v>
      </c>
      <c r="J7" s="11">
        <f ca="1">IF(LEN(INDIRECT(ADDRESS(ROW()-1, COLUMN())))=1,"",INDIRECT(ADDRESS(18,6))-INDIRECT(ADDRESS(18,7)))</f>
        <v>-12</v>
      </c>
      <c r="K7" s="95"/>
      <c r="L7" s="10">
        <f ca="1">IF(COUNT(F7:J7)=0,"",SUM(F7:J7))</f>
        <v>-26</v>
      </c>
      <c r="M7" s="93"/>
    </row>
    <row r="8" spans="2:13" ht="21" x14ac:dyDescent="0.25">
      <c r="B8" s="68">
        <v>3</v>
      </c>
      <c r="C8" s="79" t="s">
        <v>88</v>
      </c>
      <c r="D8" s="80"/>
      <c r="E8" s="81"/>
      <c r="F8" s="12" t="str">
        <f ca="1">INDIRECT(ADDRESS(26,6))&amp;":"&amp;INDIRECT(ADDRESS(26,7))</f>
        <v>5:8</v>
      </c>
      <c r="G8" s="14" t="str">
        <f ca="1">INDIRECT(ADDRESS(31,7))&amp;":"&amp;INDIRECT(ADDRESS(31,6))</f>
        <v>13:9</v>
      </c>
      <c r="H8" s="13" t="s">
        <v>4</v>
      </c>
      <c r="I8" s="14" t="str">
        <f ca="1">INDIRECT(ADDRESS(19,6))&amp;":"&amp;INDIRECT(ADDRESS(19,7))</f>
        <v>13:6</v>
      </c>
      <c r="J8" s="15" t="str">
        <f ca="1">INDIRECT(ADDRESS(22,7))&amp;":"&amp;INDIRECT(ADDRESS(22,6))</f>
        <v>3:11</v>
      </c>
      <c r="K8" s="95">
        <f ca="1">IF(COUNT(F9:J9)=0,"",COUNTIF(F9:J9,"&gt;0")+0.5*COUNTIF(F9:J9,0))</f>
        <v>2</v>
      </c>
      <c r="L8" s="10"/>
      <c r="M8" s="93">
        <v>3</v>
      </c>
    </row>
    <row r="9" spans="2:13" ht="21" x14ac:dyDescent="0.25">
      <c r="B9" s="78"/>
      <c r="C9" s="79"/>
      <c r="D9" s="80"/>
      <c r="E9" s="81"/>
      <c r="F9" s="16">
        <f ca="1">IF(LEN(INDIRECT(ADDRESS(ROW()-1, COLUMN())))=1,"",INDIRECT(ADDRESS(26,6))-INDIRECT(ADDRESS(26,7)))</f>
        <v>-3</v>
      </c>
      <c r="G9" s="10">
        <f ca="1">IF(LEN(INDIRECT(ADDRESS(ROW()-1, COLUMN())))=1,"",INDIRECT(ADDRESS(31,7))-INDIRECT(ADDRESS(31,6)))</f>
        <v>4</v>
      </c>
      <c r="H9" s="17" t="s">
        <v>4</v>
      </c>
      <c r="I9" s="10">
        <f ca="1">IF(LEN(INDIRECT(ADDRESS(ROW()-1, COLUMN())))=1,"",INDIRECT(ADDRESS(19,6))-INDIRECT(ADDRESS(19,7)))</f>
        <v>7</v>
      </c>
      <c r="J9" s="11">
        <f ca="1">IF(LEN(INDIRECT(ADDRESS(ROW()-1, COLUMN())))=1,"",INDIRECT(ADDRESS(22,7))-INDIRECT(ADDRESS(22,6)))</f>
        <v>-8</v>
      </c>
      <c r="K9" s="95"/>
      <c r="L9" s="10">
        <f ca="1">IF(COUNT(F9:J9)=0,"",SUM(F9:J9))</f>
        <v>0</v>
      </c>
      <c r="M9" s="93"/>
    </row>
    <row r="10" spans="2:13" ht="21" x14ac:dyDescent="0.25">
      <c r="B10" s="68">
        <v>4</v>
      </c>
      <c r="C10" s="70" t="s">
        <v>89</v>
      </c>
      <c r="D10" s="71"/>
      <c r="E10" s="72"/>
      <c r="F10" s="12" t="str">
        <f ca="1">INDIRECT(ADDRESS(30,7))&amp;":"&amp;INDIRECT(ADDRESS(30,6))</f>
        <v>6:13</v>
      </c>
      <c r="G10" s="14" t="str">
        <f ca="1">INDIRECT(ADDRESS(34,6))&amp;":"&amp;INDIRECT(ADDRESS(34,7))</f>
        <v>11:6</v>
      </c>
      <c r="H10" s="14" t="str">
        <f ca="1">INDIRECT(ADDRESS(19,7))&amp;":"&amp;INDIRECT(ADDRESS(19,6))</f>
        <v>6:13</v>
      </c>
      <c r="I10" s="13" t="s">
        <v>4</v>
      </c>
      <c r="J10" s="15" t="str">
        <f ca="1">INDIRECT(ADDRESS(27,6))&amp;":"&amp;INDIRECT(ADDRESS(27,7))</f>
        <v>4:13</v>
      </c>
      <c r="K10" s="95">
        <f ca="1">IF(COUNT(F11:J11)=0,"",COUNTIF(F11:J11,"&gt;0")+0.5*COUNTIF(F11:J11,0))</f>
        <v>1</v>
      </c>
      <c r="L10" s="10"/>
      <c r="M10" s="93">
        <v>4</v>
      </c>
    </row>
    <row r="11" spans="2:13" ht="21" x14ac:dyDescent="0.25">
      <c r="B11" s="78"/>
      <c r="C11" s="70"/>
      <c r="D11" s="71"/>
      <c r="E11" s="72"/>
      <c r="F11" s="16">
        <f ca="1">IF(LEN(INDIRECT(ADDRESS(ROW()-1, COLUMN())))=1,"",INDIRECT(ADDRESS(30,7))-INDIRECT(ADDRESS(30,6)))</f>
        <v>-7</v>
      </c>
      <c r="G11" s="10">
        <f ca="1">IF(LEN(INDIRECT(ADDRESS(ROW()-1, COLUMN())))=1,"",INDIRECT(ADDRESS(34,6))-INDIRECT(ADDRESS(34,7)))</f>
        <v>5</v>
      </c>
      <c r="H11" s="10">
        <f ca="1">IF(LEN(INDIRECT(ADDRESS(ROW()-1, COLUMN())))=1,"",INDIRECT(ADDRESS(19,7))-INDIRECT(ADDRESS(19,6)))</f>
        <v>-7</v>
      </c>
      <c r="I11" s="17" t="s">
        <v>4</v>
      </c>
      <c r="J11" s="11">
        <f ca="1">IF(LEN(INDIRECT(ADDRESS(ROW()-1, COLUMN())))=1,"",INDIRECT(ADDRESS(27,6))-INDIRECT(ADDRESS(27,7)))</f>
        <v>-9</v>
      </c>
      <c r="K11" s="95"/>
      <c r="L11" s="10">
        <f ca="1">IF(COUNT(F11:J11)=0,"",SUM(F11:J11))</f>
        <v>-18</v>
      </c>
      <c r="M11" s="93"/>
    </row>
    <row r="12" spans="2:13" ht="21" x14ac:dyDescent="0.25">
      <c r="B12" s="68">
        <v>5</v>
      </c>
      <c r="C12" s="79" t="s">
        <v>90</v>
      </c>
      <c r="D12" s="80"/>
      <c r="E12" s="81"/>
      <c r="F12" s="12" t="str">
        <f ca="1">INDIRECT(ADDRESS(35,6))&amp;":"&amp;INDIRECT(ADDRESS(35,7))</f>
        <v>3:13</v>
      </c>
      <c r="G12" s="14" t="str">
        <f ca="1">INDIRECT(ADDRESS(18,7))&amp;":"&amp;INDIRECT(ADDRESS(18,6))</f>
        <v>13:1</v>
      </c>
      <c r="H12" s="14" t="str">
        <f ca="1">INDIRECT(ADDRESS(22,6))&amp;":"&amp;INDIRECT(ADDRESS(22,7))</f>
        <v>11:3</v>
      </c>
      <c r="I12" s="14" t="str">
        <f ca="1">INDIRECT(ADDRESS(27,7))&amp;":"&amp;INDIRECT(ADDRESS(27,6))</f>
        <v>13:4</v>
      </c>
      <c r="J12" s="18" t="s">
        <v>4</v>
      </c>
      <c r="K12" s="95">
        <f ca="1">IF(COUNT(F13:J13)=0,"",COUNTIF(F13:J13,"&gt;0")+0.5*COUNTIF(F13:J13,0))</f>
        <v>3</v>
      </c>
      <c r="L12" s="10"/>
      <c r="M12" s="93">
        <v>2</v>
      </c>
    </row>
    <row r="13" spans="2:13" ht="21.75" thickBot="1" x14ac:dyDescent="0.3">
      <c r="B13" s="69"/>
      <c r="C13" s="98"/>
      <c r="D13" s="99"/>
      <c r="E13" s="100"/>
      <c r="F13" s="19">
        <f ca="1">IF(LEN(INDIRECT(ADDRESS(ROW()-1, COLUMN())))=1,"",INDIRECT(ADDRESS(35,6))-INDIRECT(ADDRESS(35,7)))</f>
        <v>-10</v>
      </c>
      <c r="G13" s="20">
        <f ca="1">IF(LEN(INDIRECT(ADDRESS(ROW()-1, COLUMN())))=1,"",INDIRECT(ADDRESS(18,7))-INDIRECT(ADDRESS(18,6)))</f>
        <v>12</v>
      </c>
      <c r="H13" s="20">
        <f ca="1">IF(LEN(INDIRECT(ADDRESS(ROW()-1, COLUMN())))=1,"",INDIRECT(ADDRESS(22,6))-INDIRECT(ADDRESS(22,7)))</f>
        <v>8</v>
      </c>
      <c r="I13" s="20">
        <f ca="1">IF(LEN(INDIRECT(ADDRESS(ROW()-1, COLUMN())))=1,"",INDIRECT(ADDRESS(27,7))-INDIRECT(ADDRESS(27,6)))</f>
        <v>9</v>
      </c>
      <c r="J13" s="21" t="s">
        <v>4</v>
      </c>
      <c r="K13" s="96"/>
      <c r="L13" s="20">
        <f ca="1">IF(COUNT(F13:J13)=0,"",SUM(F13:J13))</f>
        <v>19</v>
      </c>
      <c r="M13" s="97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1:13" s="23" customFormat="1" ht="21.75" thickBot="1" x14ac:dyDescent="0.4">
      <c r="A17" s="22"/>
      <c r="B17" s="64" t="s">
        <v>5</v>
      </c>
      <c r="C17" s="64"/>
      <c r="D17" s="64"/>
      <c r="E17" s="64"/>
      <c r="F17" s="64"/>
      <c r="G17" s="64"/>
      <c r="H17" s="64"/>
      <c r="I17" s="64"/>
      <c r="J17" s="64"/>
      <c r="K17" s="64"/>
      <c r="M17" s="24"/>
    </row>
    <row r="18" spans="1:13" s="23" customFormat="1" ht="21.75" thickBot="1" x14ac:dyDescent="0.4">
      <c r="A18" s="22"/>
      <c r="B18" s="25">
        <v>2</v>
      </c>
      <c r="C18" s="61" t="str">
        <f ca="1">IF(ISBLANK(INDIRECT(ADDRESS(B18*2+2,3))),"",INDIRECT(ADDRESS(B18*2+2,3)))</f>
        <v>Петергоф</v>
      </c>
      <c r="D18" s="61"/>
      <c r="E18" s="62"/>
      <c r="F18" s="26">
        <v>1</v>
      </c>
      <c r="G18" s="27">
        <v>13</v>
      </c>
      <c r="H18" s="63" t="str">
        <f ca="1">IF(ISBLANK(INDIRECT(ADDRESS(K18*2+2,3))),"",INDIRECT(ADDRESS(K18*2+2,3)))</f>
        <v>Маяк</v>
      </c>
      <c r="I18" s="61"/>
      <c r="J18" s="61"/>
      <c r="K18" s="25">
        <v>5</v>
      </c>
      <c r="L18" s="28" t="s">
        <v>6</v>
      </c>
      <c r="M18" s="54">
        <v>7</v>
      </c>
    </row>
    <row r="19" spans="1:13" s="23" customFormat="1" ht="21.75" thickBot="1" x14ac:dyDescent="0.4">
      <c r="A19" s="22"/>
      <c r="B19" s="25">
        <v>3</v>
      </c>
      <c r="C19" s="61" t="str">
        <f ca="1">IF(ISBLANK(INDIRECT(ADDRESS(B19*2+2,3))),"",INDIRECT(ADDRESS(B19*2+2,3)))</f>
        <v>Титаны</v>
      </c>
      <c r="D19" s="61"/>
      <c r="E19" s="62"/>
      <c r="F19" s="26">
        <v>13</v>
      </c>
      <c r="G19" s="27">
        <v>6</v>
      </c>
      <c r="H19" s="63" t="str">
        <f ca="1">IF(ISBLANK(INDIRECT(ADDRESS(K19*2+2,3))),"",INDIRECT(ADDRESS(K19*2+2,3)))</f>
        <v>Круг</v>
      </c>
      <c r="I19" s="61"/>
      <c r="J19" s="61"/>
      <c r="K19" s="25">
        <v>4</v>
      </c>
      <c r="L19" s="28" t="s">
        <v>6</v>
      </c>
      <c r="M19" s="54">
        <v>9</v>
      </c>
    </row>
    <row r="20" spans="1:13" s="23" customFormat="1" ht="21" x14ac:dyDescent="0.35">
      <c r="A20" s="22"/>
      <c r="M20" s="29"/>
    </row>
    <row r="21" spans="1:13" s="23" customFormat="1" ht="21.75" thickBot="1" x14ac:dyDescent="0.4">
      <c r="A21" s="22"/>
      <c r="B21" s="64" t="s">
        <v>7</v>
      </c>
      <c r="C21" s="64"/>
      <c r="D21" s="64"/>
      <c r="E21" s="64"/>
      <c r="F21" s="64"/>
      <c r="G21" s="64"/>
      <c r="H21" s="64"/>
      <c r="I21" s="64"/>
      <c r="J21" s="64"/>
      <c r="K21" s="64"/>
      <c r="M21" s="29"/>
    </row>
    <row r="22" spans="1:13" s="23" customFormat="1" ht="21.75" thickBot="1" x14ac:dyDescent="0.4">
      <c r="A22" s="22"/>
      <c r="B22" s="25">
        <v>5</v>
      </c>
      <c r="C22" s="61" t="str">
        <f ca="1">IF(ISBLANK(INDIRECT(ADDRESS(B22*2+2,3))),"",INDIRECT(ADDRESS(B22*2+2,3)))</f>
        <v>Маяк</v>
      </c>
      <c r="D22" s="61"/>
      <c r="E22" s="62"/>
      <c r="F22" s="26">
        <v>11</v>
      </c>
      <c r="G22" s="27">
        <v>3</v>
      </c>
      <c r="H22" s="63" t="str">
        <f ca="1">IF(ISBLANK(INDIRECT(ADDRESS(K22*2+2,3))),"",INDIRECT(ADDRESS(K22*2+2,3)))</f>
        <v>Титаны</v>
      </c>
      <c r="I22" s="61"/>
      <c r="J22" s="61"/>
      <c r="K22" s="25">
        <v>3</v>
      </c>
      <c r="L22" s="28" t="s">
        <v>6</v>
      </c>
      <c r="M22" s="54">
        <v>4</v>
      </c>
    </row>
    <row r="23" spans="1:13" s="23" customFormat="1" ht="21.75" thickBot="1" x14ac:dyDescent="0.4">
      <c r="A23" s="22"/>
      <c r="B23" s="25">
        <v>1</v>
      </c>
      <c r="C23" s="61" t="str">
        <f ca="1">IF(ISBLANK(INDIRECT(ADDRESS(B23*2+2,3))),"",INDIRECT(ADDRESS(B23*2+2,3)))</f>
        <v>ААА+</v>
      </c>
      <c r="D23" s="61"/>
      <c r="E23" s="62"/>
      <c r="F23" s="26">
        <v>13</v>
      </c>
      <c r="G23" s="27">
        <v>8</v>
      </c>
      <c r="H23" s="63" t="str">
        <f ca="1">IF(ISBLANK(INDIRECT(ADDRESS(K23*2+2,3))),"",INDIRECT(ADDRESS(K23*2+2,3)))</f>
        <v>Петергоф</v>
      </c>
      <c r="I23" s="61"/>
      <c r="J23" s="61"/>
      <c r="K23" s="25">
        <v>2</v>
      </c>
      <c r="L23" s="28" t="s">
        <v>6</v>
      </c>
      <c r="M23" s="54">
        <v>6</v>
      </c>
    </row>
    <row r="24" spans="1:13" s="23" customFormat="1" ht="21" x14ac:dyDescent="0.35">
      <c r="A24" s="22"/>
      <c r="M24" s="29"/>
    </row>
    <row r="25" spans="1:13" s="23" customFormat="1" ht="21.75" thickBot="1" x14ac:dyDescent="0.4">
      <c r="A25" s="22"/>
      <c r="B25" s="64" t="s">
        <v>8</v>
      </c>
      <c r="C25" s="64"/>
      <c r="D25" s="64"/>
      <c r="E25" s="64"/>
      <c r="F25" s="64"/>
      <c r="G25" s="64"/>
      <c r="H25" s="64"/>
      <c r="I25" s="64"/>
      <c r="J25" s="64"/>
      <c r="K25" s="64"/>
      <c r="M25" s="29"/>
    </row>
    <row r="26" spans="1:13" s="23" customFormat="1" ht="21.75" thickBot="1" x14ac:dyDescent="0.4">
      <c r="A26" s="22"/>
      <c r="B26" s="25">
        <v>3</v>
      </c>
      <c r="C26" s="61" t="str">
        <f ca="1">IF(ISBLANK(INDIRECT(ADDRESS(B26*2+2,3))),"",INDIRECT(ADDRESS(B26*2+2,3)))</f>
        <v>Титаны</v>
      </c>
      <c r="D26" s="61"/>
      <c r="E26" s="62"/>
      <c r="F26" s="26">
        <v>5</v>
      </c>
      <c r="G26" s="27">
        <v>8</v>
      </c>
      <c r="H26" s="63" t="str">
        <f ca="1">IF(ISBLANK(INDIRECT(ADDRESS(K26*2+2,3))),"",INDIRECT(ADDRESS(K26*2+2,3)))</f>
        <v>ААА+</v>
      </c>
      <c r="I26" s="61"/>
      <c r="J26" s="61"/>
      <c r="K26" s="25">
        <v>1</v>
      </c>
      <c r="L26" s="28" t="s">
        <v>6</v>
      </c>
      <c r="M26" s="54">
        <v>10</v>
      </c>
    </row>
    <row r="27" spans="1:13" s="23" customFormat="1" ht="21.75" thickBot="1" x14ac:dyDescent="0.4">
      <c r="A27" s="22"/>
      <c r="B27" s="25">
        <v>4</v>
      </c>
      <c r="C27" s="61" t="str">
        <f ca="1">IF(ISBLANK(INDIRECT(ADDRESS(B27*2+2,3))),"",INDIRECT(ADDRESS(B27*2+2,3)))</f>
        <v>Круг</v>
      </c>
      <c r="D27" s="61"/>
      <c r="E27" s="62"/>
      <c r="F27" s="26">
        <v>4</v>
      </c>
      <c r="G27" s="27">
        <v>13</v>
      </c>
      <c r="H27" s="63" t="str">
        <f ca="1">IF(ISBLANK(INDIRECT(ADDRESS(K27*2+2,3))),"",INDIRECT(ADDRESS(K27*2+2,3)))</f>
        <v>Маяк</v>
      </c>
      <c r="I27" s="61"/>
      <c r="J27" s="61"/>
      <c r="K27" s="25">
        <v>5</v>
      </c>
      <c r="L27" s="28" t="s">
        <v>6</v>
      </c>
      <c r="M27" s="54">
        <v>1</v>
      </c>
    </row>
    <row r="28" spans="1:13" s="23" customFormat="1" ht="21" x14ac:dyDescent="0.35">
      <c r="A28" s="22"/>
      <c r="M28" s="29"/>
    </row>
    <row r="29" spans="1:13" s="23" customFormat="1" ht="21.75" thickBot="1" x14ac:dyDescent="0.4">
      <c r="A29" s="22"/>
      <c r="B29" s="64" t="s">
        <v>9</v>
      </c>
      <c r="C29" s="64"/>
      <c r="D29" s="64"/>
      <c r="E29" s="64"/>
      <c r="F29" s="64"/>
      <c r="G29" s="64"/>
      <c r="H29" s="64"/>
      <c r="I29" s="64"/>
      <c r="J29" s="64"/>
      <c r="K29" s="64"/>
      <c r="M29" s="29"/>
    </row>
    <row r="30" spans="1:13" s="23" customFormat="1" ht="21.75" thickBot="1" x14ac:dyDescent="0.4">
      <c r="A30" s="22"/>
      <c r="B30" s="25">
        <v>1</v>
      </c>
      <c r="C30" s="61" t="str">
        <f ca="1">IF(ISBLANK(INDIRECT(ADDRESS(B30*2+2,3))),"",INDIRECT(ADDRESS(B30*2+2,3)))</f>
        <v>ААА+</v>
      </c>
      <c r="D30" s="61"/>
      <c r="E30" s="62"/>
      <c r="F30" s="26">
        <v>13</v>
      </c>
      <c r="G30" s="27">
        <v>6</v>
      </c>
      <c r="H30" s="63" t="str">
        <f ca="1">IF(ISBLANK(INDIRECT(ADDRESS(K30*2+2,3))),"",INDIRECT(ADDRESS(K30*2+2,3)))</f>
        <v>Круг</v>
      </c>
      <c r="I30" s="61"/>
      <c r="J30" s="61"/>
      <c r="K30" s="25">
        <v>4</v>
      </c>
      <c r="L30" s="28" t="s">
        <v>6</v>
      </c>
      <c r="M30" s="54">
        <v>4</v>
      </c>
    </row>
    <row r="31" spans="1:13" s="23" customFormat="1" ht="21.75" thickBot="1" x14ac:dyDescent="0.4">
      <c r="A31" s="22"/>
      <c r="B31" s="25">
        <v>2</v>
      </c>
      <c r="C31" s="61" t="str">
        <f ca="1">IF(ISBLANK(INDIRECT(ADDRESS(B31*2+2,3))),"",INDIRECT(ADDRESS(B31*2+2,3)))</f>
        <v>Петергоф</v>
      </c>
      <c r="D31" s="61"/>
      <c r="E31" s="62"/>
      <c r="F31" s="26">
        <v>9</v>
      </c>
      <c r="G31" s="27">
        <v>13</v>
      </c>
      <c r="H31" s="63" t="str">
        <f ca="1">IF(ISBLANK(INDIRECT(ADDRESS(K31*2+2,3))),"",INDIRECT(ADDRESS(K31*2+2,3)))</f>
        <v>Титаны</v>
      </c>
      <c r="I31" s="61"/>
      <c r="J31" s="61"/>
      <c r="K31" s="25">
        <v>3</v>
      </c>
      <c r="L31" s="28" t="s">
        <v>6</v>
      </c>
      <c r="M31" s="54">
        <v>6</v>
      </c>
    </row>
    <row r="32" spans="1:13" s="23" customFormat="1" ht="21" x14ac:dyDescent="0.35">
      <c r="A32" s="22"/>
      <c r="M32" s="29"/>
    </row>
    <row r="33" spans="1:13" s="23" customFormat="1" ht="21.75" thickBot="1" x14ac:dyDescent="0.4">
      <c r="A33" s="22"/>
      <c r="B33" s="64" t="s">
        <v>10</v>
      </c>
      <c r="C33" s="64"/>
      <c r="D33" s="64"/>
      <c r="E33" s="64"/>
      <c r="F33" s="64"/>
      <c r="G33" s="64"/>
      <c r="H33" s="64"/>
      <c r="I33" s="64"/>
      <c r="J33" s="64"/>
      <c r="K33" s="64"/>
      <c r="M33" s="29"/>
    </row>
    <row r="34" spans="1:13" s="23" customFormat="1" ht="21.75" thickBot="1" x14ac:dyDescent="0.4">
      <c r="A34" s="22"/>
      <c r="B34" s="25">
        <v>4</v>
      </c>
      <c r="C34" s="61" t="str">
        <f ca="1">IF(ISBLANK(INDIRECT(ADDRESS(B34*2+2,3))),"",INDIRECT(ADDRESS(B34*2+2,3)))</f>
        <v>Круг</v>
      </c>
      <c r="D34" s="61"/>
      <c r="E34" s="62"/>
      <c r="F34" s="26">
        <v>11</v>
      </c>
      <c r="G34" s="27">
        <v>6</v>
      </c>
      <c r="H34" s="63" t="str">
        <f ca="1">IF(ISBLANK(INDIRECT(ADDRESS(K34*2+2,3))),"",INDIRECT(ADDRESS(K34*2+2,3)))</f>
        <v>Петергоф</v>
      </c>
      <c r="I34" s="61"/>
      <c r="J34" s="61"/>
      <c r="K34" s="25">
        <v>2</v>
      </c>
      <c r="L34" s="28" t="s">
        <v>6</v>
      </c>
      <c r="M34" s="54">
        <v>7</v>
      </c>
    </row>
    <row r="35" spans="1:13" s="23" customFormat="1" ht="21.75" thickBot="1" x14ac:dyDescent="0.4">
      <c r="A35" s="22"/>
      <c r="B35" s="25">
        <v>5</v>
      </c>
      <c r="C35" s="61" t="str">
        <f ca="1">IF(ISBLANK(INDIRECT(ADDRESS(B35*2+2,3))),"",INDIRECT(ADDRESS(B35*2+2,3)))</f>
        <v>Маяк</v>
      </c>
      <c r="D35" s="61"/>
      <c r="E35" s="62"/>
      <c r="F35" s="26">
        <v>3</v>
      </c>
      <c r="G35" s="27">
        <v>13</v>
      </c>
      <c r="H35" s="63" t="str">
        <f ca="1">IF(ISBLANK(INDIRECT(ADDRESS(K35*2+2,3))),"",INDIRECT(ADDRESS(K35*2+2,3)))</f>
        <v>ААА+</v>
      </c>
      <c r="I35" s="61"/>
      <c r="J35" s="61"/>
      <c r="K35" s="25">
        <v>1</v>
      </c>
      <c r="L35" s="28" t="s">
        <v>6</v>
      </c>
      <c r="M35" s="54">
        <v>10</v>
      </c>
    </row>
  </sheetData>
  <mergeCells count="47">
    <mergeCell ref="C23:E23"/>
    <mergeCell ref="H23:J23"/>
    <mergeCell ref="B25:K25"/>
    <mergeCell ref="B33:K33"/>
    <mergeCell ref="C34:E34"/>
    <mergeCell ref="H34:J34"/>
    <mergeCell ref="C35:E35"/>
    <mergeCell ref="H35:J35"/>
    <mergeCell ref="C26:E26"/>
    <mergeCell ref="H26:J26"/>
    <mergeCell ref="C27:E27"/>
    <mergeCell ref="H27:J27"/>
    <mergeCell ref="B29:K29"/>
    <mergeCell ref="C30:E30"/>
    <mergeCell ref="H30:J30"/>
    <mergeCell ref="C31:E31"/>
    <mergeCell ref="H31:J31"/>
    <mergeCell ref="C22:E22"/>
    <mergeCell ref="H22:J22"/>
    <mergeCell ref="B17:K17"/>
    <mergeCell ref="C18:E18"/>
    <mergeCell ref="H18:J18"/>
    <mergeCell ref="C19:E19"/>
    <mergeCell ref="H19:J19"/>
    <mergeCell ref="B21:K21"/>
    <mergeCell ref="M10:M11"/>
    <mergeCell ref="K12:K13"/>
    <mergeCell ref="M12:M13"/>
    <mergeCell ref="B6:B7"/>
    <mergeCell ref="C6:E7"/>
    <mergeCell ref="B8:B9"/>
    <mergeCell ref="C8:E9"/>
    <mergeCell ref="K6:K7"/>
    <mergeCell ref="M6:M7"/>
    <mergeCell ref="K8:K9"/>
    <mergeCell ref="M8:M9"/>
    <mergeCell ref="B10:B11"/>
    <mergeCell ref="C10:E11"/>
    <mergeCell ref="B12:B13"/>
    <mergeCell ref="C12:E13"/>
    <mergeCell ref="K10:K11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86"/>
  <sheetViews>
    <sheetView tabSelected="1" workbookViewId="0">
      <selection activeCell="R34" sqref="R34:S34"/>
    </sheetView>
  </sheetViews>
  <sheetFormatPr defaultRowHeight="15" x14ac:dyDescent="0.25"/>
  <cols>
    <col min="1" max="1" width="5.5703125" style="44" customWidth="1"/>
    <col min="2" max="17" width="9.140625" style="34" customWidth="1"/>
    <col min="18" max="16384" width="9.140625" style="34"/>
  </cols>
  <sheetData>
    <row r="1" spans="1:16" ht="45" customHeight="1" x14ac:dyDescent="0.25">
      <c r="B1" s="83" t="s">
        <v>15</v>
      </c>
      <c r="C1" s="83"/>
      <c r="D1" s="83"/>
      <c r="E1" s="83"/>
      <c r="F1" s="83"/>
      <c r="G1" s="83"/>
      <c r="H1" s="83"/>
      <c r="I1" s="83"/>
      <c r="J1" s="83"/>
      <c r="K1" s="83"/>
      <c r="P1" s="35"/>
    </row>
    <row r="4" spans="1:16" ht="15" customHeight="1" x14ac:dyDescent="0.25">
      <c r="A4" s="44" t="s">
        <v>21</v>
      </c>
      <c r="B4" s="101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БИП</v>
      </c>
      <c r="C4" s="102"/>
      <c r="D4" s="36">
        <v>13</v>
      </c>
      <c r="E4" s="37"/>
    </row>
    <row r="5" spans="1:16" ht="15" customHeight="1" x14ac:dyDescent="0.25">
      <c r="A5" s="44">
        <v>1</v>
      </c>
      <c r="E5" s="38"/>
    </row>
    <row r="6" spans="1:16" ht="15" customHeight="1" x14ac:dyDescent="0.25">
      <c r="B6" s="39" t="s">
        <v>6</v>
      </c>
      <c r="C6" s="35">
        <v>1</v>
      </c>
      <c r="E6" s="40"/>
      <c r="F6" s="103" t="str">
        <f ca="1">IF(ISBLANK(D4),"",IF(D4&gt;D8,B4,B8))</f>
        <v>БИП</v>
      </c>
      <c r="G6" s="102"/>
      <c r="H6" s="36">
        <v>5</v>
      </c>
      <c r="I6" s="37"/>
    </row>
    <row r="7" spans="1:16" ht="15" customHeight="1" x14ac:dyDescent="0.25">
      <c r="E7" s="40"/>
      <c r="I7" s="38"/>
    </row>
    <row r="8" spans="1:16" ht="15" customHeight="1" x14ac:dyDescent="0.25">
      <c r="A8" s="44" t="s">
        <v>24</v>
      </c>
      <c r="B8" s="101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Ниагара</v>
      </c>
      <c r="C8" s="102"/>
      <c r="D8" s="36">
        <v>6</v>
      </c>
      <c r="E8" s="41"/>
      <c r="I8" s="40"/>
    </row>
    <row r="9" spans="1:16" ht="15" customHeight="1" x14ac:dyDescent="0.25">
      <c r="A9" s="44">
        <v>3</v>
      </c>
      <c r="I9" s="40"/>
    </row>
    <row r="10" spans="1:16" ht="15" customHeight="1" x14ac:dyDescent="0.25">
      <c r="G10" s="39" t="s">
        <v>6</v>
      </c>
      <c r="H10" s="35">
        <v>5</v>
      </c>
      <c r="I10" s="40"/>
      <c r="J10" s="103" t="str">
        <f ca="1">IF(ISBLANK(H6),"",IF(H6&gt;H14,F6,F14))</f>
        <v>Маяк</v>
      </c>
      <c r="K10" s="101"/>
      <c r="L10" s="36">
        <v>5</v>
      </c>
      <c r="M10" s="37"/>
    </row>
    <row r="11" spans="1:16" ht="15" customHeight="1" x14ac:dyDescent="0.25">
      <c r="I11" s="40"/>
      <c r="M11" s="38"/>
    </row>
    <row r="12" spans="1:16" ht="15" customHeight="1" x14ac:dyDescent="0.25">
      <c r="A12" s="44" t="s">
        <v>22</v>
      </c>
      <c r="B12" s="101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Петроградъ</v>
      </c>
      <c r="C12" s="102"/>
      <c r="D12" s="36">
        <v>7</v>
      </c>
      <c r="E12" s="37"/>
      <c r="I12" s="40"/>
      <c r="M12" s="40"/>
    </row>
    <row r="13" spans="1:16" ht="15" customHeight="1" x14ac:dyDescent="0.25">
      <c r="A13" s="44">
        <v>2</v>
      </c>
      <c r="E13" s="38"/>
      <c r="I13" s="40"/>
      <c r="M13" s="40"/>
    </row>
    <row r="14" spans="1:16" ht="15" customHeight="1" x14ac:dyDescent="0.25">
      <c r="B14" s="39" t="s">
        <v>6</v>
      </c>
      <c r="C14" s="35">
        <v>2</v>
      </c>
      <c r="E14" s="40"/>
      <c r="F14" s="103" t="str">
        <f ca="1">IF(ISBLANK(D12),"",IF(D12&gt;D16,B12,B16))</f>
        <v>Маяк</v>
      </c>
      <c r="G14" s="102"/>
      <c r="H14" s="36">
        <v>13</v>
      </c>
      <c r="I14" s="41"/>
      <c r="M14" s="40"/>
    </row>
    <row r="15" spans="1:16" ht="15" customHeight="1" x14ac:dyDescent="0.25">
      <c r="E15" s="40"/>
      <c r="M15" s="40"/>
    </row>
    <row r="16" spans="1:16" ht="15" customHeight="1" x14ac:dyDescent="0.25">
      <c r="A16" s="44" t="s">
        <v>25</v>
      </c>
      <c r="B16" s="101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Маяк</v>
      </c>
      <c r="C16" s="102"/>
      <c r="D16" s="36">
        <v>13</v>
      </c>
      <c r="E16" s="41"/>
      <c r="M16" s="40"/>
    </row>
    <row r="17" spans="1:17" ht="15" customHeight="1" x14ac:dyDescent="0.25">
      <c r="A17" s="44">
        <v>2</v>
      </c>
      <c r="M17" s="40"/>
    </row>
    <row r="18" spans="1:17" ht="15" customHeight="1" x14ac:dyDescent="0.25">
      <c r="K18" s="39" t="s">
        <v>6</v>
      </c>
      <c r="L18" s="35" t="s">
        <v>17</v>
      </c>
      <c r="M18" s="40"/>
      <c r="N18" s="103" t="str">
        <f ca="1">IF(ISBLANK(L10),"",IF(L10&gt;L26,J10,J26))</f>
        <v>Консультант+</v>
      </c>
      <c r="O18" s="101"/>
      <c r="P18" s="36">
        <v>5</v>
      </c>
      <c r="Q18" s="37"/>
    </row>
    <row r="19" spans="1:17" ht="15" customHeight="1" x14ac:dyDescent="0.25">
      <c r="M19" s="40"/>
      <c r="P19" s="42"/>
      <c r="Q19" s="38"/>
    </row>
    <row r="20" spans="1:17" ht="15" customHeight="1" x14ac:dyDescent="0.25">
      <c r="A20" s="44" t="s">
        <v>24</v>
      </c>
      <c r="B20" s="101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Валькирии</v>
      </c>
      <c r="C20" s="102"/>
      <c r="D20" s="36">
        <v>13</v>
      </c>
      <c r="E20" s="37"/>
      <c r="M20" s="40"/>
      <c r="P20" s="43"/>
      <c r="Q20" s="40"/>
    </row>
    <row r="21" spans="1:17" ht="15" customHeight="1" x14ac:dyDescent="0.25">
      <c r="A21" s="44">
        <v>1</v>
      </c>
      <c r="E21" s="38"/>
      <c r="M21" s="40"/>
      <c r="P21" s="43"/>
      <c r="Q21" s="40"/>
    </row>
    <row r="22" spans="1:17" ht="15" customHeight="1" x14ac:dyDescent="0.25">
      <c r="B22" s="39" t="s">
        <v>6</v>
      </c>
      <c r="C22" s="35">
        <v>3</v>
      </c>
      <c r="E22" s="40"/>
      <c r="F22" s="103" t="str">
        <f ca="1">IF(ISBLANK(D20),"",IF(D20&gt;D24,B20,B24))</f>
        <v>Валькирии</v>
      </c>
      <c r="G22" s="102"/>
      <c r="H22" s="36">
        <v>2</v>
      </c>
      <c r="I22" s="37"/>
      <c r="M22" s="40"/>
      <c r="P22" s="43"/>
      <c r="Q22" s="40"/>
    </row>
    <row r="23" spans="1:17" ht="15" customHeight="1" x14ac:dyDescent="0.25">
      <c r="C23" s="35"/>
      <c r="E23" s="40"/>
      <c r="I23" s="38"/>
      <c r="M23" s="40"/>
      <c r="P23" s="43"/>
      <c r="Q23" s="40"/>
    </row>
    <row r="24" spans="1:17" ht="15" customHeight="1" x14ac:dyDescent="0.25">
      <c r="A24" s="44" t="s">
        <v>21</v>
      </c>
      <c r="B24" s="101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КВН</v>
      </c>
      <c r="C24" s="102"/>
      <c r="D24" s="36">
        <v>0</v>
      </c>
      <c r="E24" s="41"/>
      <c r="I24" s="40"/>
      <c r="M24" s="40"/>
      <c r="P24" s="43"/>
      <c r="Q24" s="40"/>
    </row>
    <row r="25" spans="1:17" ht="15" customHeight="1" x14ac:dyDescent="0.25">
      <c r="A25" s="44">
        <v>3</v>
      </c>
      <c r="C25" s="35"/>
      <c r="I25" s="40"/>
      <c r="M25" s="40"/>
      <c r="P25" s="43"/>
      <c r="Q25" s="40"/>
    </row>
    <row r="26" spans="1:17" ht="15" customHeight="1" x14ac:dyDescent="0.25">
      <c r="C26" s="35"/>
      <c r="G26" s="39" t="s">
        <v>6</v>
      </c>
      <c r="H26" s="35">
        <v>6</v>
      </c>
      <c r="I26" s="40"/>
      <c r="J26" s="103" t="str">
        <f ca="1">IF(ISBLANK(H22),"",IF(H22&gt;H30,F22,F30))</f>
        <v>Консультант+</v>
      </c>
      <c r="K26" s="102"/>
      <c r="L26" s="36">
        <v>13</v>
      </c>
      <c r="M26" s="41"/>
      <c r="P26" s="43"/>
      <c r="Q26" s="40"/>
    </row>
    <row r="27" spans="1:17" ht="15" customHeight="1" x14ac:dyDescent="0.25">
      <c r="C27" s="35"/>
      <c r="I27" s="40"/>
      <c r="P27" s="43"/>
      <c r="Q27" s="40"/>
    </row>
    <row r="28" spans="1:17" ht="15" customHeight="1" x14ac:dyDescent="0.25">
      <c r="A28" s="44" t="s">
        <v>25</v>
      </c>
      <c r="B28" s="101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Титаны</v>
      </c>
      <c r="C28" s="102"/>
      <c r="D28" s="36">
        <v>4</v>
      </c>
      <c r="E28" s="37"/>
      <c r="I28" s="40"/>
      <c r="P28" s="43"/>
      <c r="Q28" s="40"/>
    </row>
    <row r="29" spans="1:17" ht="15" customHeight="1" x14ac:dyDescent="0.25">
      <c r="A29" s="44">
        <v>3</v>
      </c>
      <c r="C29" s="35"/>
      <c r="E29" s="38"/>
      <c r="I29" s="40"/>
      <c r="P29" s="43"/>
      <c r="Q29" s="40"/>
    </row>
    <row r="30" spans="1:17" ht="15" customHeight="1" x14ac:dyDescent="0.25">
      <c r="B30" s="39" t="s">
        <v>6</v>
      </c>
      <c r="C30" s="35">
        <v>4</v>
      </c>
      <c r="E30" s="40"/>
      <c r="F30" s="103" t="str">
        <f ca="1">IF(ISBLANK(D28),"",IF(D28&gt;D32,B28,B32))</f>
        <v>Консультант+</v>
      </c>
      <c r="G30" s="102"/>
      <c r="H30" s="36">
        <v>13</v>
      </c>
      <c r="I30" s="41"/>
      <c r="P30" s="43"/>
      <c r="Q30" s="40"/>
    </row>
    <row r="31" spans="1:17" ht="15" customHeight="1" x14ac:dyDescent="0.25">
      <c r="E31" s="40"/>
      <c r="P31" s="43"/>
      <c r="Q31" s="40"/>
    </row>
    <row r="32" spans="1:17" ht="15" customHeight="1" x14ac:dyDescent="0.25">
      <c r="A32" s="44" t="s">
        <v>23</v>
      </c>
      <c r="B32" s="101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Консультант+</v>
      </c>
      <c r="C32" s="102"/>
      <c r="D32" s="36">
        <v>13</v>
      </c>
      <c r="E32" s="41"/>
      <c r="P32" s="43"/>
      <c r="Q32" s="40"/>
    </row>
    <row r="33" spans="1:19" ht="15" customHeight="1" x14ac:dyDescent="0.25">
      <c r="A33" s="44">
        <v>2</v>
      </c>
      <c r="P33" s="43"/>
      <c r="Q33" s="40"/>
    </row>
    <row r="34" spans="1:19" ht="15" customHeight="1" x14ac:dyDescent="0.25">
      <c r="O34" s="35" t="s">
        <v>6</v>
      </c>
      <c r="P34" s="35" t="s">
        <v>17</v>
      </c>
      <c r="Q34" s="40"/>
      <c r="R34" s="105" t="str">
        <f ca="1">IF(ISBLANK(P18),"",IF(P18&gt;P50,N18,N50))</f>
        <v>ВДВ</v>
      </c>
      <c r="S34" s="106"/>
    </row>
    <row r="35" spans="1:19" ht="15" customHeight="1" x14ac:dyDescent="0.25">
      <c r="P35" s="43"/>
      <c r="Q35" s="40"/>
    </row>
    <row r="36" spans="1:19" ht="15" customHeight="1" x14ac:dyDescent="0.25">
      <c r="A36" s="44" t="s">
        <v>23</v>
      </c>
      <c r="B36" s="101" t="str">
        <f ca="1">IF(LEFT(A37,1)="-",IF(ISBLANK(INDIRECT(ADDRESS(2^MID(A37,2,1)+2+(MID(A37,3,2)-1)*2^(MID(A37,2,1)+2),MID(A37,2,1)*4,,,A36))),"",IF(INDIRECT(ADDRESS(2^MID(A37,2,1)+2+(MID(A37,3,2)-1)*2^(MID(A37,2,1)+2),MID(A37,2,1)*4,,,A36))&gt;INDIRECT(ADDRESS(2^(1+MID(A37,2,1))+2^MID(A37,2,1)+2+(MID(A37,3,2)-1)*2^(MID(A37,2,1)+2),MID(A37,2,1)*4,,,A36)),INDIRECT(ADDRESS(2^(1+MID(A37,2,1))+2^MID(A37,2,1)+2+(MID(A37,3,2)-1)*2^(MID(A37,2,1)+2),MID(A37,2,1)*4-2,,,A36)),INDIRECT(ADDRESS(2^MID(A37,2,1)+2+(MID(A37,3,2)-1)*2^(MID(A37,2,1)+2),MID(A37,2,1)*4-2,,,A36)))),IF(LEFT(A36,1)="X",IFERROR(INDIRECT(ADDRESS(MATCH(A37,OFFSET(INDIRECT(ADDRESS(1,3,,,A36)),0,0,200,1),0),2,,,A36)),""),IFERROR(INDIRECT(ADDRESS(MATCH(A37,OFFSET(INDIRECT(ADDRESS(3,2,,,A36)),1,6+MAX(OFFSET(INDIRECT(ADDRESS(3,2,,,A36)),0,0,1,20)),2*MAX(OFFSET(INDIRECT(ADDRESS(3,2,,,A36)),0,0,1,20)),1),0)+3,3,,,A36)),"")))</f>
        <v>Манифик</v>
      </c>
      <c r="C36" s="102"/>
      <c r="D36" s="36">
        <v>13</v>
      </c>
      <c r="E36" s="37"/>
      <c r="P36" s="43"/>
      <c r="Q36" s="40"/>
    </row>
    <row r="37" spans="1:19" ht="15" customHeight="1" x14ac:dyDescent="0.25">
      <c r="A37" s="44">
        <v>1</v>
      </c>
      <c r="E37" s="38"/>
      <c r="P37" s="43"/>
      <c r="Q37" s="40"/>
    </row>
    <row r="38" spans="1:19" ht="15" customHeight="1" x14ac:dyDescent="0.25">
      <c r="B38" s="39" t="s">
        <v>6</v>
      </c>
      <c r="C38" s="35">
        <v>5</v>
      </c>
      <c r="E38" s="40"/>
      <c r="F38" s="103" t="str">
        <f ca="1">IF(ISBLANK(D36),"",IF(D36&gt;D40,B36,B40))</f>
        <v>Манифик</v>
      </c>
      <c r="G38" s="102"/>
      <c r="H38" s="36">
        <v>8</v>
      </c>
      <c r="I38" s="37"/>
      <c r="P38" s="43"/>
      <c r="Q38" s="40"/>
    </row>
    <row r="39" spans="1:19" ht="15" customHeight="1" x14ac:dyDescent="0.25">
      <c r="E39" s="40"/>
      <c r="I39" s="38"/>
      <c r="P39" s="43"/>
      <c r="Q39" s="40"/>
    </row>
    <row r="40" spans="1:19" ht="15" customHeight="1" x14ac:dyDescent="0.25">
      <c r="A40" s="44" t="s">
        <v>22</v>
      </c>
      <c r="B40" s="101" t="str">
        <f ca="1">IF(LEFT(A41,1)="-",IF(ISBLANK(INDIRECT(ADDRESS(2^MID(A41,2,1)+2+(MID(A41,3,2)-1)*2^(MID(A41,2,1)+2),MID(A41,2,1)*4,,,A40))),"",IF(INDIRECT(ADDRESS(2^MID(A41,2,1)+2+(MID(A41,3,2)-1)*2^(MID(A41,2,1)+2),MID(A41,2,1)*4,,,A40))&gt;INDIRECT(ADDRESS(2^(1+MID(A41,2,1))+2^MID(A41,2,1)+2+(MID(A41,3,2)-1)*2^(MID(A41,2,1)+2),MID(A41,2,1)*4,,,A40)),INDIRECT(ADDRESS(2^(1+MID(A41,2,1))+2^MID(A41,2,1)+2+(MID(A41,3,2)-1)*2^(MID(A41,2,1)+2),MID(A41,2,1)*4-2,,,A40)),INDIRECT(ADDRESS(2^MID(A41,2,1)+2+(MID(A41,3,2)-1)*2^(MID(A41,2,1)+2),MID(A41,2,1)*4-2,,,A40)))),IF(LEFT(A40,1)="X",IFERROR(INDIRECT(ADDRESS(MATCH(A41,OFFSET(INDIRECT(ADDRESS(1,3,,,A40)),0,0,200,1),0),2,,,A40)),""),IFERROR(INDIRECT(ADDRESS(MATCH(A41,OFFSET(INDIRECT(ADDRESS(3,2,,,A40)),1,6+MAX(OFFSET(INDIRECT(ADDRESS(3,2,,,A40)),0,0,1,20)),2*MAX(OFFSET(INDIRECT(ADDRESS(3,2,,,A40)),0,0,1,20)),1),0)+3,3,,,A40)),"")))</f>
        <v>Квазар</v>
      </c>
      <c r="C40" s="102"/>
      <c r="D40" s="36">
        <v>2</v>
      </c>
      <c r="E40" s="41"/>
      <c r="I40" s="40"/>
      <c r="P40" s="43"/>
      <c r="Q40" s="40"/>
    </row>
    <row r="41" spans="1:19" ht="15" customHeight="1" x14ac:dyDescent="0.25">
      <c r="A41" s="44">
        <v>3</v>
      </c>
      <c r="I41" s="40"/>
      <c r="P41" s="43"/>
      <c r="Q41" s="40"/>
    </row>
    <row r="42" spans="1:19" ht="15" customHeight="1" x14ac:dyDescent="0.25">
      <c r="G42" s="39" t="s">
        <v>6</v>
      </c>
      <c r="H42" s="35">
        <v>3</v>
      </c>
      <c r="I42" s="40"/>
      <c r="J42" s="103" t="str">
        <f ca="1">IF(ISBLANK(H38),"",IF(H38&gt;H46,F38,F46))</f>
        <v>ВДВ</v>
      </c>
      <c r="K42" s="101"/>
      <c r="L42" s="36">
        <v>13</v>
      </c>
      <c r="M42" s="37"/>
      <c r="P42" s="43"/>
      <c r="Q42" s="40"/>
    </row>
    <row r="43" spans="1:19" ht="15" customHeight="1" x14ac:dyDescent="0.25">
      <c r="I43" s="40"/>
      <c r="M43" s="38"/>
      <c r="P43" s="43"/>
      <c r="Q43" s="40"/>
    </row>
    <row r="44" spans="1:19" ht="15" customHeight="1" x14ac:dyDescent="0.25">
      <c r="A44" s="44" t="s">
        <v>21</v>
      </c>
      <c r="B44" s="101" t="str">
        <f ca="1">IF(LEFT(A45,1)="-",IF(ISBLANK(INDIRECT(ADDRESS(2^MID(A45,2,1)+2+(MID(A45,3,2)-1)*2^(MID(A45,2,1)+2),MID(A45,2,1)*4,,,A44))),"",IF(INDIRECT(ADDRESS(2^MID(A45,2,1)+2+(MID(A45,3,2)-1)*2^(MID(A45,2,1)+2),MID(A45,2,1)*4,,,A44))&gt;INDIRECT(ADDRESS(2^(1+MID(A45,2,1))+2^MID(A45,2,1)+2+(MID(A45,3,2)-1)*2^(MID(A45,2,1)+2),MID(A45,2,1)*4,,,A44)),INDIRECT(ADDRESS(2^(1+MID(A45,2,1))+2^MID(A45,2,1)+2+(MID(A45,3,2)-1)*2^(MID(A45,2,1)+2),MID(A45,2,1)*4-2,,,A44)),INDIRECT(ADDRESS(2^MID(A45,2,1)+2+(MID(A45,3,2)-1)*2^(MID(A45,2,1)+2),MID(A45,2,1)*4-2,,,A44)))),IF(LEFT(A44,1)="X",IFERROR(INDIRECT(ADDRESS(MATCH(A45,OFFSET(INDIRECT(ADDRESS(1,3,,,A44)),0,0,200,1),0),2,,,A44)),""),IFERROR(INDIRECT(ADDRESS(MATCH(A45,OFFSET(INDIRECT(ADDRESS(3,2,,,A44)),1,6+MAX(OFFSET(INDIRECT(ADDRESS(3,2,,,A44)),0,0,1,20)),2*MAX(OFFSET(INDIRECT(ADDRESS(3,2,,,A44)),0,0,1,20)),1),0)+3,3,,,A44)),"")))</f>
        <v>Черная Мамба</v>
      </c>
      <c r="C44" s="102"/>
      <c r="D44" s="36">
        <v>8</v>
      </c>
      <c r="E44" s="37"/>
      <c r="I44" s="40"/>
      <c r="M44" s="40"/>
      <c r="P44" s="43"/>
      <c r="Q44" s="40"/>
    </row>
    <row r="45" spans="1:19" ht="15" customHeight="1" x14ac:dyDescent="0.25">
      <c r="A45" s="44">
        <v>2</v>
      </c>
      <c r="E45" s="38"/>
      <c r="I45" s="40"/>
      <c r="M45" s="40"/>
      <c r="P45" s="43"/>
      <c r="Q45" s="40"/>
    </row>
    <row r="46" spans="1:19" ht="15" customHeight="1" x14ac:dyDescent="0.25">
      <c r="B46" s="39" t="s">
        <v>6</v>
      </c>
      <c r="C46" s="35">
        <v>6</v>
      </c>
      <c r="E46" s="40"/>
      <c r="F46" s="103" t="str">
        <f ca="1">IF(ISBLANK(D44),"",IF(D44&gt;D48,B44,B48))</f>
        <v>ВДВ</v>
      </c>
      <c r="G46" s="102"/>
      <c r="H46" s="36">
        <v>13</v>
      </c>
      <c r="I46" s="41"/>
      <c r="M46" s="40"/>
      <c r="P46" s="43"/>
      <c r="Q46" s="40"/>
    </row>
    <row r="47" spans="1:19" ht="15" customHeight="1" x14ac:dyDescent="0.25">
      <c r="E47" s="40"/>
      <c r="M47" s="40"/>
      <c r="P47" s="43"/>
      <c r="Q47" s="40"/>
    </row>
    <row r="48" spans="1:19" ht="15" customHeight="1" x14ac:dyDescent="0.25">
      <c r="A48" s="44" t="s">
        <v>24</v>
      </c>
      <c r="B48" s="101" t="str">
        <f ca="1">IF(LEFT(A49,1)="-",IF(ISBLANK(INDIRECT(ADDRESS(2^MID(A49,2,1)+2+(MID(A49,3,2)-1)*2^(MID(A49,2,1)+2),MID(A49,2,1)*4,,,A48))),"",IF(INDIRECT(ADDRESS(2^MID(A49,2,1)+2+(MID(A49,3,2)-1)*2^(MID(A49,2,1)+2),MID(A49,2,1)*4,,,A48))&gt;INDIRECT(ADDRESS(2^(1+MID(A49,2,1))+2^MID(A49,2,1)+2+(MID(A49,3,2)-1)*2^(MID(A49,2,1)+2),MID(A49,2,1)*4,,,A48)),INDIRECT(ADDRESS(2^(1+MID(A49,2,1))+2^MID(A49,2,1)+2+(MID(A49,3,2)-1)*2^(MID(A49,2,1)+2),MID(A49,2,1)*4-2,,,A48)),INDIRECT(ADDRESS(2^MID(A49,2,1)+2+(MID(A49,3,2)-1)*2^(MID(A49,2,1)+2),MID(A49,2,1)*4-2,,,A48)))),IF(LEFT(A48,1)="X",IFERROR(INDIRECT(ADDRESS(MATCH(A49,OFFSET(INDIRECT(ADDRESS(1,3,,,A48)),0,0,200,1),0),2,,,A48)),""),IFERROR(INDIRECT(ADDRESS(MATCH(A49,OFFSET(INDIRECT(ADDRESS(3,2,,,A48)),1,6+MAX(OFFSET(INDIRECT(ADDRESS(3,2,,,A48)),0,0,1,20)),2*MAX(OFFSET(INDIRECT(ADDRESS(3,2,,,A48)),0,0,1,20)),1),0)+3,3,,,A48)),"")))</f>
        <v>ВДВ</v>
      </c>
      <c r="C48" s="102"/>
      <c r="D48" s="36">
        <v>13</v>
      </c>
      <c r="E48" s="41"/>
      <c r="M48" s="40"/>
      <c r="P48" s="43"/>
      <c r="Q48" s="40"/>
    </row>
    <row r="49" spans="1:17" ht="15" customHeight="1" x14ac:dyDescent="0.25">
      <c r="A49" s="44">
        <v>2</v>
      </c>
      <c r="M49" s="40"/>
      <c r="P49" s="43"/>
      <c r="Q49" s="40"/>
    </row>
    <row r="50" spans="1:17" ht="15" customHeight="1" x14ac:dyDescent="0.25">
      <c r="K50" s="39" t="s">
        <v>6</v>
      </c>
      <c r="L50" s="35" t="s">
        <v>18</v>
      </c>
      <c r="M50" s="40"/>
      <c r="N50" s="103" t="str">
        <f ca="1">IF(ISBLANK(L42),"",IF(L42&gt;L58,J42,J58))</f>
        <v>ВДВ</v>
      </c>
      <c r="O50" s="101"/>
      <c r="P50" s="36">
        <v>13</v>
      </c>
      <c r="Q50" s="41"/>
    </row>
    <row r="51" spans="1:17" ht="15" customHeight="1" x14ac:dyDescent="0.25">
      <c r="M51" s="40"/>
    </row>
    <row r="52" spans="1:17" ht="15" customHeight="1" x14ac:dyDescent="0.25">
      <c r="A52" s="44" t="s">
        <v>22</v>
      </c>
      <c r="B52" s="101" t="str">
        <f ca="1">IF(LEFT(A53,1)="-",IF(ISBLANK(INDIRECT(ADDRESS(2^MID(A53,2,1)+2+(MID(A53,3,2)-1)*2^(MID(A53,2,1)+2),MID(A53,2,1)*4,,,A52))),"",IF(INDIRECT(ADDRESS(2^MID(A53,2,1)+2+(MID(A53,3,2)-1)*2^(MID(A53,2,1)+2),MID(A53,2,1)*4,,,A52))&gt;INDIRECT(ADDRESS(2^(1+MID(A53,2,1))+2^MID(A53,2,1)+2+(MID(A53,3,2)-1)*2^(MID(A53,2,1)+2),MID(A53,2,1)*4,,,A52)),INDIRECT(ADDRESS(2^(1+MID(A53,2,1))+2^MID(A53,2,1)+2+(MID(A53,3,2)-1)*2^(MID(A53,2,1)+2),MID(A53,2,1)*4-2,,,A52)),INDIRECT(ADDRESS(2^MID(A53,2,1)+2+(MID(A53,3,2)-1)*2^(MID(A53,2,1)+2),MID(A53,2,1)*4-2,,,A52)))),IF(LEFT(A52,1)="X",IFERROR(INDIRECT(ADDRESS(MATCH(A53,OFFSET(INDIRECT(ADDRESS(1,3,,,A52)),0,0,200,1),0),2,,,A52)),""),IFERROR(INDIRECT(ADDRESS(MATCH(A53,OFFSET(INDIRECT(ADDRESS(3,2,,,A52)),1,6+MAX(OFFSET(INDIRECT(ADDRESS(3,2,,,A52)),0,0,1,20)),2*MAX(OFFSET(INDIRECT(ADDRESS(3,2,,,A52)),0,0,1,20)),1),0)+3,3,,,A52)),"")))</f>
        <v>Авант</v>
      </c>
      <c r="C52" s="102"/>
      <c r="D52" s="36">
        <v>3</v>
      </c>
      <c r="E52" s="37"/>
      <c r="M52" s="40"/>
    </row>
    <row r="53" spans="1:17" ht="15" customHeight="1" x14ac:dyDescent="0.25">
      <c r="A53" s="44">
        <v>1</v>
      </c>
      <c r="E53" s="38"/>
      <c r="M53" s="40"/>
    </row>
    <row r="54" spans="1:17" ht="15" customHeight="1" x14ac:dyDescent="0.25">
      <c r="B54" s="39" t="s">
        <v>6</v>
      </c>
      <c r="C54" s="35">
        <v>7</v>
      </c>
      <c r="E54" s="40"/>
      <c r="F54" s="103" t="str">
        <f ca="1">IF(ISBLANK(D52),"",IF(D52&gt;D56,B52,B56))</f>
        <v>Buddy</v>
      </c>
      <c r="G54" s="102"/>
      <c r="H54" s="36">
        <v>13</v>
      </c>
      <c r="I54" s="37"/>
      <c r="M54" s="40"/>
    </row>
    <row r="55" spans="1:17" ht="15" customHeight="1" x14ac:dyDescent="0.25">
      <c r="E55" s="40"/>
      <c r="I55" s="38"/>
      <c r="M55" s="40"/>
    </row>
    <row r="56" spans="1:17" ht="15" customHeight="1" x14ac:dyDescent="0.25">
      <c r="A56" s="44" t="s">
        <v>23</v>
      </c>
      <c r="B56" s="101" t="str">
        <f ca="1">IF(LEFT(A57,1)="-",IF(ISBLANK(INDIRECT(ADDRESS(2^MID(A57,2,1)+2+(MID(A57,3,2)-1)*2^(MID(A57,2,1)+2),MID(A57,2,1)*4,,,A56))),"",IF(INDIRECT(ADDRESS(2^MID(A57,2,1)+2+(MID(A57,3,2)-1)*2^(MID(A57,2,1)+2),MID(A57,2,1)*4,,,A56))&gt;INDIRECT(ADDRESS(2^(1+MID(A57,2,1))+2^MID(A57,2,1)+2+(MID(A57,3,2)-1)*2^(MID(A57,2,1)+2),MID(A57,2,1)*4,,,A56)),INDIRECT(ADDRESS(2^(1+MID(A57,2,1))+2^MID(A57,2,1)+2+(MID(A57,3,2)-1)*2^(MID(A57,2,1)+2),MID(A57,2,1)*4-2,,,A56)),INDIRECT(ADDRESS(2^MID(A57,2,1)+2+(MID(A57,3,2)-1)*2^(MID(A57,2,1)+2),MID(A57,2,1)*4-2,,,A56)))),IF(LEFT(A56,1)="X",IFERROR(INDIRECT(ADDRESS(MATCH(A57,OFFSET(INDIRECT(ADDRESS(1,3,,,A56)),0,0,200,1),0),2,,,A56)),""),IFERROR(INDIRECT(ADDRESS(MATCH(A57,OFFSET(INDIRECT(ADDRESS(3,2,,,A56)),1,6+MAX(OFFSET(INDIRECT(ADDRESS(3,2,,,A56)),0,0,1,20)),2*MAX(OFFSET(INDIRECT(ADDRESS(3,2,,,A56)),0,0,1,20)),1),0)+3,3,,,A56)),"")))</f>
        <v>Buddy</v>
      </c>
      <c r="C56" s="102"/>
      <c r="D56" s="36">
        <v>13</v>
      </c>
      <c r="E56" s="41"/>
      <c r="I56" s="40"/>
      <c r="M56" s="40"/>
    </row>
    <row r="57" spans="1:17" ht="15" customHeight="1" x14ac:dyDescent="0.25">
      <c r="A57" s="44">
        <v>3</v>
      </c>
      <c r="I57" s="40"/>
      <c r="M57" s="40"/>
    </row>
    <row r="58" spans="1:17" ht="15" customHeight="1" x14ac:dyDescent="0.25">
      <c r="G58" s="39" t="s">
        <v>6</v>
      </c>
      <c r="H58" s="35">
        <v>4</v>
      </c>
      <c r="I58" s="40"/>
      <c r="J58" s="103" t="str">
        <f ca="1">IF(ISBLANK(H54),"",IF(H54&gt;H62,F54,F62))</f>
        <v>Buddy</v>
      </c>
      <c r="K58" s="102"/>
      <c r="L58" s="36">
        <v>0</v>
      </c>
      <c r="M58" s="41"/>
    </row>
    <row r="59" spans="1:17" ht="15" customHeight="1" x14ac:dyDescent="0.25">
      <c r="I59" s="40"/>
    </row>
    <row r="60" spans="1:17" ht="15" customHeight="1" x14ac:dyDescent="0.25">
      <c r="A60" s="44" t="s">
        <v>25</v>
      </c>
      <c r="B60" s="101" t="str">
        <f ca="1">IF(LEFT(A61,1)="-",IF(ISBLANK(INDIRECT(ADDRESS(2^MID(A61,2,1)+2+(MID(A61,3,2)-1)*2^(MID(A61,2,1)+2),MID(A61,2,1)*4,,,A60))),"",IF(INDIRECT(ADDRESS(2^MID(A61,2,1)+2+(MID(A61,3,2)-1)*2^(MID(A61,2,1)+2),MID(A61,2,1)*4,,,A60))&gt;INDIRECT(ADDRESS(2^(1+MID(A61,2,1))+2^MID(A61,2,1)+2+(MID(A61,3,2)-1)*2^(MID(A61,2,1)+2),MID(A61,2,1)*4,,,A60)),INDIRECT(ADDRESS(2^(1+MID(A61,2,1))+2^MID(A61,2,1)+2+(MID(A61,3,2)-1)*2^(MID(A61,2,1)+2),MID(A61,2,1)*4-2,,,A60)),INDIRECT(ADDRESS(2^MID(A61,2,1)+2+(MID(A61,3,2)-1)*2^(MID(A61,2,1)+2),MID(A61,2,1)*4-2,,,A60)))),IF(LEFT(A60,1)="X",IFERROR(INDIRECT(ADDRESS(MATCH(A61,OFFSET(INDIRECT(ADDRESS(1,3,,,A60)),0,0,200,1),0),2,,,A60)),""),IFERROR(INDIRECT(ADDRESS(MATCH(A61,OFFSET(INDIRECT(ADDRESS(3,2,,,A60)),1,6+MAX(OFFSET(INDIRECT(ADDRESS(3,2,,,A60)),0,0,1,20)),2*MAX(OFFSET(INDIRECT(ADDRESS(3,2,,,A60)),0,0,1,20)),1),0)+3,3,,,A60)),"")))</f>
        <v>ААА+</v>
      </c>
      <c r="C60" s="102"/>
      <c r="D60" s="36">
        <v>13</v>
      </c>
      <c r="E60" s="37"/>
      <c r="I60" s="40"/>
    </row>
    <row r="61" spans="1:17" ht="15" customHeight="1" x14ac:dyDescent="0.25">
      <c r="A61" s="44">
        <v>1</v>
      </c>
      <c r="E61" s="38"/>
      <c r="I61" s="40"/>
    </row>
    <row r="62" spans="1:17" ht="15" customHeight="1" x14ac:dyDescent="0.25">
      <c r="B62" s="39" t="s">
        <v>6</v>
      </c>
      <c r="C62" s="35">
        <v>8</v>
      </c>
      <c r="E62" s="40"/>
      <c r="F62" s="103" t="str">
        <f ca="1">IF(ISBLANK(D60),"",IF(D60&gt;D64,B60,B64))</f>
        <v>ААА+</v>
      </c>
      <c r="G62" s="102"/>
      <c r="H62" s="36">
        <v>12</v>
      </c>
      <c r="I62" s="41"/>
    </row>
    <row r="63" spans="1:17" ht="15" customHeight="1" x14ac:dyDescent="0.25">
      <c r="C63" s="35"/>
      <c r="E63" s="40"/>
    </row>
    <row r="64" spans="1:17" ht="15" customHeight="1" x14ac:dyDescent="0.25">
      <c r="A64" s="52" t="s">
        <v>24</v>
      </c>
      <c r="B64" s="101" t="str">
        <f ca="1">IF(LEFT(A65,1)="-",IF(ISBLANK(INDIRECT(ADDRESS(2^MID(A65,2,1)+2+(MID(A65,3,2)-1)*2^(MID(A65,2,1)+2),MID(A65,2,1)*4,,,A64))),"",IF(INDIRECT(ADDRESS(2^MID(A65,2,1)+2+(MID(A65,3,2)-1)*2^(MID(A65,2,1)+2),MID(A65,2,1)*4,,,A64))&gt;INDIRECT(ADDRESS(2^(1+MID(A65,2,1))+2^MID(A65,2,1)+2+(MID(A65,3,2)-1)*2^(MID(A65,2,1)+2),MID(A65,2,1)*4,,,A64)),INDIRECT(ADDRESS(2^(1+MID(A65,2,1))+2^MID(A65,2,1)+2+(MID(A65,3,2)-1)*2^(MID(A65,2,1)+2),MID(A65,2,1)*4-2,,,A64)),INDIRECT(ADDRESS(2^MID(A65,2,1)+2+(MID(A65,3,2)-1)*2^(MID(A65,2,1)+2),MID(A65,2,1)*4-2,,,A64)))),IF(LEFT(A64,1)="X",IFERROR(INDIRECT(ADDRESS(MATCH(A65,OFFSET(INDIRECT(ADDRESS(1,3,,,A64)),0,0,200,1),0),2,,,A64)),""),IFERROR(INDIRECT(ADDRESS(MATCH(A65,OFFSET(INDIRECT(ADDRESS(3,2,,,A64)),1,6+MAX(OFFSET(INDIRECT(ADDRESS(3,2,,,A64)),0,0,1,20)),2*MAX(OFFSET(INDIRECT(ADDRESS(3,2,,,A64)),0,0,1,20)),1),0)+3,3,,,A64)),"")))</f>
        <v>Окей</v>
      </c>
      <c r="C64" s="102"/>
      <c r="D64" s="36">
        <v>11</v>
      </c>
      <c r="E64" s="41"/>
    </row>
    <row r="65" spans="1:7" x14ac:dyDescent="0.25">
      <c r="A65" s="44">
        <v>4</v>
      </c>
    </row>
    <row r="66" spans="1:7" x14ac:dyDescent="0.25">
      <c r="B66" s="53" t="s">
        <v>57</v>
      </c>
    </row>
    <row r="68" spans="1:7" ht="15" customHeight="1" x14ac:dyDescent="0.25">
      <c r="B68" s="101" t="str">
        <f ca="1">IF(ISBLANK(L10),"",IF(L10&gt;L26,J26,J10))</f>
        <v>Маяк</v>
      </c>
      <c r="C68" s="102"/>
      <c r="D68" s="36">
        <v>13</v>
      </c>
      <c r="E68" s="37"/>
      <c r="F68" s="104"/>
      <c r="G68" s="104"/>
    </row>
    <row r="69" spans="1:7" ht="15" customHeight="1" x14ac:dyDescent="0.25">
      <c r="E69" s="38"/>
    </row>
    <row r="70" spans="1:7" ht="15" customHeight="1" x14ac:dyDescent="0.25">
      <c r="B70" s="39" t="s">
        <v>6</v>
      </c>
      <c r="C70" s="35" t="s">
        <v>18</v>
      </c>
      <c r="E70" s="40"/>
      <c r="F70" s="103" t="str">
        <f ca="1">IF(ISBLANK(D68),"",IF(D68&gt;D72,B68,B72))</f>
        <v>Маяк</v>
      </c>
      <c r="G70" s="101"/>
    </row>
    <row r="71" spans="1:7" ht="15" customHeight="1" x14ac:dyDescent="0.25">
      <c r="E71" s="40"/>
    </row>
    <row r="72" spans="1:7" ht="15" customHeight="1" x14ac:dyDescent="0.25">
      <c r="B72" s="101" t="str">
        <f ca="1">IF(ISBLANK(L42),"",IF(L42&gt;L58,J58,J42))</f>
        <v>Buddy</v>
      </c>
      <c r="C72" s="102"/>
      <c r="D72" s="36">
        <v>7</v>
      </c>
      <c r="E72" s="41"/>
    </row>
    <row r="86" spans="12:12" ht="15" customHeight="1" x14ac:dyDescent="0.25">
      <c r="L86" s="35"/>
    </row>
  </sheetData>
  <mergeCells count="36">
    <mergeCell ref="B72:C72"/>
    <mergeCell ref="N50:O50"/>
    <mergeCell ref="B52:C52"/>
    <mergeCell ref="F54:G54"/>
    <mergeCell ref="B56:C56"/>
    <mergeCell ref="J58:K58"/>
    <mergeCell ref="B60:C60"/>
    <mergeCell ref="F62:G62"/>
    <mergeCell ref="B64:C64"/>
    <mergeCell ref="B68:C68"/>
    <mergeCell ref="F68:G68"/>
    <mergeCell ref="F70:G70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R34:S34"/>
    <mergeCell ref="B36:C36"/>
    <mergeCell ref="F14:G14"/>
    <mergeCell ref="B16:C16"/>
    <mergeCell ref="N18:O18"/>
    <mergeCell ref="B20:C20"/>
    <mergeCell ref="F22:G22"/>
    <mergeCell ref="B24:C24"/>
    <mergeCell ref="B12:C12"/>
    <mergeCell ref="B1:K1"/>
    <mergeCell ref="B4:C4"/>
    <mergeCell ref="F6:G6"/>
    <mergeCell ref="B8:C8"/>
    <mergeCell ref="J10:K10"/>
  </mergeCells>
  <pageMargins left="0.25" right="0.25" top="0.75" bottom="0.75" header="0.3" footer="0.3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40"/>
  <sheetViews>
    <sheetView topLeftCell="A8" workbookViewId="0">
      <selection activeCell="N34" sqref="N34"/>
    </sheetView>
  </sheetViews>
  <sheetFormatPr defaultRowHeight="15" x14ac:dyDescent="0.25"/>
  <cols>
    <col min="1" max="1" width="4.5703125" style="1" customWidth="1"/>
    <col min="2" max="15" width="9.140625" style="34" customWidth="1"/>
    <col min="16" max="16384" width="9.140625" style="34"/>
  </cols>
  <sheetData>
    <row r="1" spans="2:13" ht="45" x14ac:dyDescent="0.25">
      <c r="B1" s="83" t="s">
        <v>16</v>
      </c>
      <c r="C1" s="83"/>
      <c r="D1" s="83"/>
      <c r="E1" s="83"/>
      <c r="F1" s="83"/>
      <c r="G1" s="83"/>
      <c r="H1" s="83"/>
      <c r="I1" s="83"/>
      <c r="J1" s="83"/>
      <c r="K1" s="83"/>
    </row>
    <row r="2" spans="2:13" ht="15" customHeight="1" x14ac:dyDescent="0.25">
      <c r="C2" s="35"/>
    </row>
    <row r="3" spans="2:13" ht="15" customHeight="1" x14ac:dyDescent="0.25">
      <c r="C3" s="35"/>
    </row>
    <row r="4" spans="2:13" ht="18.75" x14ac:dyDescent="0.25">
      <c r="B4" s="101" t="str">
        <f ca="1">IF(ISBLANK('Кубок А'!D4),"",IF('Кубок А'!D4&gt;'Кубок А'!D8,'Кубок А'!B8:C8,'Кубок А'!B4:C4))</f>
        <v>Ниагара</v>
      </c>
      <c r="C4" s="102"/>
      <c r="D4" s="36">
        <v>10</v>
      </c>
      <c r="E4" s="37"/>
    </row>
    <row r="5" spans="2:13" ht="15" customHeight="1" x14ac:dyDescent="0.25">
      <c r="C5" s="35"/>
      <c r="E5" s="38"/>
    </row>
    <row r="6" spans="2:13" ht="18.75" x14ac:dyDescent="0.25">
      <c r="B6" s="39" t="s">
        <v>6</v>
      </c>
      <c r="C6" s="35">
        <v>7</v>
      </c>
      <c r="E6" s="40"/>
      <c r="F6" s="103" t="str">
        <f ca="1">IF(ISBLANK(D4),"",IF(D4&gt;D8,B4,B8))</f>
        <v>Петроградъ</v>
      </c>
      <c r="G6" s="102"/>
      <c r="H6" s="36">
        <v>4</v>
      </c>
      <c r="I6" s="37"/>
    </row>
    <row r="7" spans="2:13" ht="15" customHeight="1" x14ac:dyDescent="0.25">
      <c r="C7" s="35"/>
      <c r="E7" s="40"/>
      <c r="I7" s="38"/>
    </row>
    <row r="8" spans="2:13" ht="18.75" x14ac:dyDescent="0.25">
      <c r="B8" s="101" t="str">
        <f ca="1">IF(ISBLANK('Кубок А'!D12),"",IF('Кубок А'!D12&gt;'Кубок А'!D16,'Кубок А'!B16:C16,'Кубок А'!B12:C12))</f>
        <v>Петроградъ</v>
      </c>
      <c r="C8" s="102"/>
      <c r="D8" s="36">
        <v>11</v>
      </c>
      <c r="E8" s="41"/>
      <c r="I8" s="40"/>
    </row>
    <row r="9" spans="2:13" ht="15" customHeight="1" x14ac:dyDescent="0.25">
      <c r="C9" s="35"/>
      <c r="I9" s="40"/>
    </row>
    <row r="10" spans="2:13" ht="18.75" x14ac:dyDescent="0.25">
      <c r="C10" s="35"/>
      <c r="G10" s="39" t="s">
        <v>6</v>
      </c>
      <c r="H10" s="35" t="s">
        <v>19</v>
      </c>
      <c r="I10" s="40"/>
      <c r="J10" s="103" t="str">
        <f ca="1">IF(ISBLANK(H6),"",IF(H6&gt;H14,F6,F14))</f>
        <v>КВН</v>
      </c>
      <c r="K10" s="101"/>
      <c r="L10" s="36">
        <v>13</v>
      </c>
      <c r="M10" s="37"/>
    </row>
    <row r="11" spans="2:13" ht="15" customHeight="1" x14ac:dyDescent="0.25">
      <c r="C11" s="35"/>
      <c r="I11" s="40"/>
      <c r="M11" s="38"/>
    </row>
    <row r="12" spans="2:13" ht="18.75" x14ac:dyDescent="0.25">
      <c r="B12" s="101" t="str">
        <f ca="1">IF(ISBLANK('Кубок А'!D20),"",IF('Кубок А'!D20&gt;'Кубок А'!D24,'Кубок А'!B24:C24,'Кубок А'!B20:C20))</f>
        <v>КВН</v>
      </c>
      <c r="C12" s="102"/>
      <c r="D12" s="36">
        <v>13</v>
      </c>
      <c r="E12" s="37"/>
      <c r="I12" s="40"/>
      <c r="M12" s="40"/>
    </row>
    <row r="13" spans="2:13" ht="15" customHeight="1" x14ac:dyDescent="0.25">
      <c r="C13" s="35"/>
      <c r="E13" s="38"/>
      <c r="I13" s="40"/>
      <c r="M13" s="40"/>
    </row>
    <row r="14" spans="2:13" ht="18.75" x14ac:dyDescent="0.25">
      <c r="B14" s="39" t="s">
        <v>6</v>
      </c>
      <c r="C14" s="35">
        <v>8</v>
      </c>
      <c r="E14" s="40"/>
      <c r="F14" s="103" t="str">
        <f ca="1">IF(ISBLANK(D12),"",IF(D12&gt;D16,B12,B16))</f>
        <v>КВН</v>
      </c>
      <c r="G14" s="102"/>
      <c r="H14" s="36">
        <v>13</v>
      </c>
      <c r="I14" s="41"/>
      <c r="M14" s="40"/>
    </row>
    <row r="15" spans="2:13" ht="15" customHeight="1" x14ac:dyDescent="0.25">
      <c r="E15" s="40"/>
      <c r="M15" s="40"/>
    </row>
    <row r="16" spans="2:13" ht="18.75" x14ac:dyDescent="0.25">
      <c r="B16" s="101" t="str">
        <f ca="1">IF(ISBLANK('Кубок А'!D28),"",IF('Кубок А'!D28&gt;'Кубок А'!D32,'Кубок А'!B32:C32,'Кубок А'!B28:C28))</f>
        <v>Титаны</v>
      </c>
      <c r="C16" s="102"/>
      <c r="D16" s="36">
        <v>9</v>
      </c>
      <c r="E16" s="41"/>
      <c r="M16" s="40"/>
    </row>
    <row r="17" spans="2:15" ht="15" customHeight="1" x14ac:dyDescent="0.25">
      <c r="M17" s="40"/>
    </row>
    <row r="18" spans="2:15" ht="18.75" x14ac:dyDescent="0.25">
      <c r="B18" s="39"/>
      <c r="K18" s="39" t="s">
        <v>6</v>
      </c>
      <c r="L18" s="35" t="s">
        <v>19</v>
      </c>
      <c r="M18" s="40"/>
      <c r="N18" s="103" t="str">
        <f ca="1">IF(ISBLANK(L10),"",IF(L10&gt;L26,J10,J26))</f>
        <v>КВН</v>
      </c>
      <c r="O18" s="101"/>
    </row>
    <row r="19" spans="2:15" ht="15" customHeight="1" x14ac:dyDescent="0.25">
      <c r="M19" s="40"/>
    </row>
    <row r="20" spans="2:15" ht="18.75" x14ac:dyDescent="0.25">
      <c r="B20" s="101" t="str">
        <f ca="1">IF(ISBLANK('Кубок А'!D36),"",IF('Кубок А'!D36&gt;'Кубок А'!D40,'Кубок А'!B40:C40,'Кубок А'!B36:C36))</f>
        <v>Квазар</v>
      </c>
      <c r="C20" s="102"/>
      <c r="D20" s="36">
        <v>10</v>
      </c>
      <c r="E20" s="37"/>
      <c r="M20" s="40"/>
    </row>
    <row r="21" spans="2:15" ht="15" customHeight="1" x14ac:dyDescent="0.25">
      <c r="E21" s="38"/>
      <c r="M21" s="40"/>
    </row>
    <row r="22" spans="2:15" ht="18.75" x14ac:dyDescent="0.25">
      <c r="B22" s="39" t="s">
        <v>6</v>
      </c>
      <c r="C22" s="35">
        <v>1</v>
      </c>
      <c r="E22" s="40"/>
      <c r="F22" s="103" t="str">
        <f ca="1">IF(ISBLANK(D20),"",IF(D20&gt;D24,B20,B24))</f>
        <v>Черная Мамба</v>
      </c>
      <c r="G22" s="102"/>
      <c r="H22" s="36">
        <v>13</v>
      </c>
      <c r="I22" s="37"/>
      <c r="M22" s="40"/>
    </row>
    <row r="23" spans="2:15" ht="15" customHeight="1" x14ac:dyDescent="0.25">
      <c r="E23" s="40"/>
      <c r="I23" s="38"/>
      <c r="M23" s="40"/>
    </row>
    <row r="24" spans="2:15" ht="18.75" x14ac:dyDescent="0.25">
      <c r="B24" s="101" t="str">
        <f ca="1">IF(ISBLANK('Кубок А'!D44),"",IF('Кубок А'!D44&gt;'Кубок А'!D48,'Кубок А'!B48:C48,'Кубок А'!B44:C44))</f>
        <v>Черная Мамба</v>
      </c>
      <c r="C24" s="102"/>
      <c r="D24" s="36">
        <v>11</v>
      </c>
      <c r="E24" s="41"/>
      <c r="I24" s="40"/>
      <c r="M24" s="40"/>
    </row>
    <row r="25" spans="2:15" ht="15" customHeight="1" x14ac:dyDescent="0.25">
      <c r="I25" s="40"/>
      <c r="M25" s="40"/>
    </row>
    <row r="26" spans="2:15" ht="18.75" x14ac:dyDescent="0.25">
      <c r="G26" s="39" t="s">
        <v>6</v>
      </c>
      <c r="H26" s="35" t="s">
        <v>20</v>
      </c>
      <c r="I26" s="40"/>
      <c r="J26" s="103" t="str">
        <f ca="1">IF(ISBLANK(H22),"",IF(H22&gt;H30,F22,F30))</f>
        <v>Черная Мамба</v>
      </c>
      <c r="K26" s="102"/>
      <c r="L26" s="36">
        <v>7</v>
      </c>
      <c r="M26" s="41"/>
    </row>
    <row r="27" spans="2:15" ht="15" customHeight="1" x14ac:dyDescent="0.25">
      <c r="I27" s="40"/>
    </row>
    <row r="28" spans="2:15" ht="18.75" x14ac:dyDescent="0.25">
      <c r="B28" s="101" t="str">
        <f ca="1">IF(ISBLANK('Кубок А'!D52),"",IF('Кубок А'!D52&gt;'Кубок А'!D56,'Кубок А'!B56:C56,'Кубок А'!B52:C52))</f>
        <v>Авант</v>
      </c>
      <c r="C28" s="102"/>
      <c r="D28" s="36">
        <v>9</v>
      </c>
      <c r="E28" s="37"/>
      <c r="I28" s="40"/>
    </row>
    <row r="29" spans="2:15" ht="15" customHeight="1" x14ac:dyDescent="0.25">
      <c r="E29" s="38"/>
      <c r="I29" s="40"/>
    </row>
    <row r="30" spans="2:15" ht="18.75" x14ac:dyDescent="0.25">
      <c r="B30" s="39" t="s">
        <v>6</v>
      </c>
      <c r="C30" s="35">
        <v>2</v>
      </c>
      <c r="E30" s="40"/>
      <c r="F30" s="103" t="str">
        <f ca="1">IF(ISBLANK(D28),"",IF(D28&gt;D32,B28,B32))</f>
        <v>Окей</v>
      </c>
      <c r="G30" s="102"/>
      <c r="H30" s="36">
        <v>11</v>
      </c>
      <c r="I30" s="41"/>
    </row>
    <row r="31" spans="2:15" ht="15" customHeight="1" x14ac:dyDescent="0.25">
      <c r="E31" s="40"/>
    </row>
    <row r="32" spans="2:15" ht="18.75" x14ac:dyDescent="0.25">
      <c r="B32" s="101" t="str">
        <f ca="1">IF(ISBLANK('Кубок А'!D60),"",IF('Кубок А'!D60&gt;'Кубок А'!D64,'Кубок А'!B64:C64,'Кубок А'!B60:C60))</f>
        <v>Окей</v>
      </c>
      <c r="C32" s="102"/>
      <c r="D32" s="36">
        <v>13</v>
      </c>
      <c r="E32" s="41"/>
    </row>
    <row r="34" spans="2:7" x14ac:dyDescent="0.25">
      <c r="C34" s="53" t="s">
        <v>57</v>
      </c>
    </row>
    <row r="36" spans="2:7" ht="18.75" x14ac:dyDescent="0.25">
      <c r="B36" s="101" t="str">
        <f ca="1">IF(ISBLANK(H6),"",IF(H6&gt;H14,F14,F6))</f>
        <v>Петроградъ</v>
      </c>
      <c r="C36" s="102"/>
      <c r="D36" s="36">
        <v>12</v>
      </c>
      <c r="E36" s="37"/>
      <c r="F36" s="104"/>
      <c r="G36" s="104"/>
    </row>
    <row r="37" spans="2:7" ht="15" customHeight="1" x14ac:dyDescent="0.25">
      <c r="E37" s="38"/>
    </row>
    <row r="38" spans="2:7" ht="18.75" x14ac:dyDescent="0.25">
      <c r="C38" s="39" t="s">
        <v>6</v>
      </c>
      <c r="D38" s="34" t="s">
        <v>20</v>
      </c>
      <c r="E38" s="40"/>
      <c r="F38" s="103" t="str">
        <f ca="1">IF(ISBLANK(D36),"",IF(D36&gt;D40,B36,B40))</f>
        <v>Окей</v>
      </c>
      <c r="G38" s="101"/>
    </row>
    <row r="39" spans="2:7" ht="15" customHeight="1" x14ac:dyDescent="0.25">
      <c r="E39" s="40"/>
    </row>
    <row r="40" spans="2:7" ht="18.75" x14ac:dyDescent="0.25">
      <c r="B40" s="101" t="str">
        <f ca="1">IF(ISBLANK(H22),"",IF(H22&gt;H30,F30,F22))</f>
        <v>Окей</v>
      </c>
      <c r="C40" s="102"/>
      <c r="D40" s="36">
        <v>13</v>
      </c>
      <c r="E40" s="41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31496062992125984" right="0.31496062992125984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Регистрация</vt:lpstr>
      <vt:lpstr>A</vt:lpstr>
      <vt:lpstr>B</vt:lpstr>
      <vt:lpstr>C</vt:lpstr>
      <vt:lpstr>D</vt:lpstr>
      <vt:lpstr>E</vt:lpstr>
      <vt:lpstr>Кубок А</vt:lpstr>
      <vt:lpstr>Кубок В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Дмитрий</cp:lastModifiedBy>
  <cp:lastPrinted>2022-04-03T10:16:27Z</cp:lastPrinted>
  <dcterms:created xsi:type="dcterms:W3CDTF">2022-02-16T11:19:31Z</dcterms:created>
  <dcterms:modified xsi:type="dcterms:W3CDTF">2022-04-05T19:14:58Z</dcterms:modified>
</cp:coreProperties>
</file>